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65" yWindow="2235" windowWidth="20355" windowHeight="26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Лист1!$A$22:$AL$247</definedName>
    <definedName name="_xlnm.Print_Area" localSheetId="0">Лист1!#REF!</definedName>
  </definedNames>
  <calcPr calcId="152511" refMode="R1C1"/>
</workbook>
</file>

<file path=xl/calcChain.xml><?xml version="1.0" encoding="utf-8"?>
<calcChain xmlns="http://schemas.openxmlformats.org/spreadsheetml/2006/main">
  <c r="Z240" i="1" l="1"/>
  <c r="Z163" i="1" l="1"/>
  <c r="Z162" i="1"/>
  <c r="Z161" i="1"/>
  <c r="Z160" i="1"/>
  <c r="Z159" i="1"/>
  <c r="Z82" i="1"/>
  <c r="Z88" i="1"/>
  <c r="Z87" i="1"/>
  <c r="Z86" i="1"/>
  <c r="Z85" i="1"/>
  <c r="Z84" i="1"/>
  <c r="Z83" i="1"/>
  <c r="Z81" i="1"/>
  <c r="Z80" i="1"/>
  <c r="Z79" i="1"/>
  <c r="Z78" i="1"/>
  <c r="Z77" i="1"/>
  <c r="Z35" i="1"/>
  <c r="Z76" i="1" l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249" i="1" l="1"/>
  <c r="Z248" i="1"/>
  <c r="Z247" i="1"/>
  <c r="Z246" i="1"/>
  <c r="Z245" i="1"/>
  <c r="Z244" i="1"/>
  <c r="Z243" i="1"/>
  <c r="Z242" i="1"/>
  <c r="Z241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8" i="1"/>
  <c r="Z219" i="1"/>
  <c r="Z217" i="1"/>
  <c r="Z216" i="1"/>
  <c r="Z215" i="1"/>
  <c r="Z214" i="1"/>
  <c r="Z213" i="1"/>
  <c r="Z212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251" i="1"/>
  <c r="Z141" i="1"/>
  <c r="Z140" i="1"/>
  <c r="Z126" i="1" l="1"/>
  <c r="Z125" i="1"/>
  <c r="Z124" i="1"/>
  <c r="Z105" i="1"/>
  <c r="Z104" i="1"/>
  <c r="Z103" i="1"/>
  <c r="Z258" i="1"/>
  <c r="Z257" i="1"/>
  <c r="Z256" i="1"/>
  <c r="Z255" i="1"/>
  <c r="Z254" i="1"/>
  <c r="Z253" i="1"/>
  <c r="Z252" i="1"/>
  <c r="Z168" i="1"/>
  <c r="Z167" i="1"/>
  <c r="Z166" i="1"/>
  <c r="Z165" i="1"/>
  <c r="Z164" i="1"/>
  <c r="Z158" i="1"/>
  <c r="Z157" i="1"/>
  <c r="Z156" i="1"/>
  <c r="Z155" i="1"/>
  <c r="Z154" i="1"/>
  <c r="Z148" i="1"/>
  <c r="Z281" i="1" l="1"/>
  <c r="Z274" i="1"/>
  <c r="Z272" i="1"/>
  <c r="Z58" i="1" l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38" i="1"/>
  <c r="Z40" i="1"/>
  <c r="Z39" i="1"/>
  <c r="Z37" i="1"/>
  <c r="Z36" i="1"/>
  <c r="Z146" i="1" l="1"/>
  <c r="Z145" i="1"/>
  <c r="Z144" i="1"/>
  <c r="Z142" i="1"/>
  <c r="Z139" i="1"/>
  <c r="Z138" i="1"/>
  <c r="Z137" i="1"/>
  <c r="Z136" i="1"/>
  <c r="Z153" i="1" l="1"/>
  <c r="Z152" i="1" l="1"/>
  <c r="Z151" i="1"/>
  <c r="Z150" i="1"/>
  <c r="Z270" i="1" l="1"/>
  <c r="Z269" i="1"/>
  <c r="Z268" i="1"/>
  <c r="Z267" i="1"/>
  <c r="Z266" i="1"/>
  <c r="Z265" i="1"/>
  <c r="Z264" i="1"/>
  <c r="Z263" i="1"/>
  <c r="Z262" i="1"/>
  <c r="Z261" i="1"/>
  <c r="Z260" i="1"/>
  <c r="Z259" i="1"/>
  <c r="Z91" i="1"/>
  <c r="Z90" i="1"/>
  <c r="Z180" i="1"/>
  <c r="Z179" i="1"/>
  <c r="Z178" i="1"/>
  <c r="Z177" i="1"/>
  <c r="Z176" i="1"/>
  <c r="Z175" i="1"/>
  <c r="Z174" i="1"/>
  <c r="Z173" i="1"/>
  <c r="Z172" i="1"/>
  <c r="Z171" i="1"/>
  <c r="Z170" i="1"/>
  <c r="Z280" i="1" l="1"/>
  <c r="Z279" i="1"/>
  <c r="Z278" i="1"/>
  <c r="Z277" i="1"/>
  <c r="Z276" i="1"/>
  <c r="Z275" i="1"/>
  <c r="Z273" i="1"/>
  <c r="Z109" i="1" l="1"/>
  <c r="Z134" i="1"/>
  <c r="Z133" i="1"/>
  <c r="Z132" i="1"/>
  <c r="Z131" i="1"/>
  <c r="Z130" i="1"/>
  <c r="Z129" i="1"/>
  <c r="Z128" i="1"/>
  <c r="Z127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7" i="1"/>
  <c r="Z106" i="1"/>
  <c r="Z188" i="1" l="1"/>
  <c r="Z187" i="1"/>
  <c r="Z186" i="1"/>
  <c r="Z185" i="1"/>
  <c r="Z184" i="1"/>
  <c r="Z182" i="1"/>
  <c r="Z33" i="1" l="1"/>
  <c r="Z32" i="1"/>
  <c r="Z31" i="1"/>
  <c r="Z30" i="1"/>
  <c r="Z29" i="1"/>
  <c r="Z28" i="1"/>
  <c r="Z27" i="1"/>
  <c r="Z26" i="1"/>
  <c r="Z25" i="1"/>
  <c r="Z24" i="1"/>
  <c r="Z99" i="1"/>
  <c r="Z98" i="1"/>
  <c r="Z97" i="1"/>
  <c r="Z96" i="1"/>
  <c r="Z95" i="1"/>
  <c r="Z94" i="1"/>
  <c r="Z93" i="1"/>
  <c r="Z101" i="1"/>
  <c r="Z285" i="1" l="1"/>
</calcChain>
</file>

<file path=xl/sharedStrings.xml><?xml version="1.0" encoding="utf-8"?>
<sst xmlns="http://schemas.openxmlformats.org/spreadsheetml/2006/main" count="1702" uniqueCount="990">
  <si>
    <t>№</t>
  </si>
  <si>
    <t>Наименование объекта*</t>
  </si>
  <si>
    <t xml:space="preserve">Реконструкция ВЛ-6 кВ от опоры 2408/19 до ТП Л 2409/250 кВА и ТП Л 2410/250 кВА  </t>
  </si>
  <si>
    <t xml:space="preserve">Реконструкция ТП Л 2409/250 кВА с заменой на КТП 630 кВА   </t>
  </si>
  <si>
    <t xml:space="preserve">Реконструкция ТП Л 2410/250 кВА с заменой на КТП 630 кВА   </t>
  </si>
  <si>
    <t xml:space="preserve">Реконструкция ВЛ-0,4 кВ Ф-1, 2, 3, 4, 5, 6 от ТП Л 2409/250 кВА   </t>
  </si>
  <si>
    <t xml:space="preserve">Реконструкция ВЛ-0,4 кВ Ф-1, 2, 3, 4, 5 от ТП Л 2410/250 кВА   </t>
  </si>
  <si>
    <t>Волжский р-н, с. Лопатино</t>
  </si>
  <si>
    <t>Приложение  № 1.2</t>
  </si>
  <si>
    <t>к приказу Минэнерго России</t>
  </si>
  <si>
    <t>от «24» марта 2010 г. № 114</t>
  </si>
  <si>
    <t>Утверждаю</t>
  </si>
  <si>
    <t>Генеральный директор АО " ССК"</t>
  </si>
  <si>
    <t>_____________</t>
  </si>
  <si>
    <t>«___»______________ 20  года</t>
  </si>
  <si>
    <t>М.П.</t>
  </si>
  <si>
    <t>Технические характеристики реконструируемых объектов</t>
  </si>
  <si>
    <t>Плановый объем финансирования, млн. руб.(с НДС)</t>
  </si>
  <si>
    <t>Технические характеристики созданных объектов</t>
  </si>
  <si>
    <t>Номер договора аренды или безвозмездного пользования, в котором числится реконструированный объект</t>
  </si>
  <si>
    <t>Пункт реконструированного объекта в договоре БП/аренды</t>
  </si>
  <si>
    <t>Инвентарный номер АО "ССК" (согласно 1С:Предприятие)</t>
  </si>
  <si>
    <t>Адрес местонахождеения</t>
  </si>
  <si>
    <t>Мощность КТП</t>
  </si>
  <si>
    <t>Фактическая загрузка трансформатора, при существующей мошности, %</t>
  </si>
  <si>
    <t>Обоснование увеличения мощности трансформатора</t>
  </si>
  <si>
    <t xml:space="preserve">Подстанции </t>
  </si>
  <si>
    <t>Линии электропередачи</t>
  </si>
  <si>
    <t>фактическая ( должна быть указана в программе 1С  )</t>
  </si>
  <si>
    <t xml:space="preserve">по договору с МРСК </t>
  </si>
  <si>
    <t>год ввода в эксплуатацию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</si>
  <si>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</si>
  <si>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</si>
  <si>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</si>
  <si>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</si>
  <si>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</si>
  <si>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</si>
  <si>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</si>
  <si>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</si>
  <si>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</si>
  <si>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</si>
  <si>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</si>
  <si>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</si>
  <si>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ВСЕГО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</si>
  <si>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</si>
  <si>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</si>
  <si>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</si>
  <si>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 xml:space="preserve">Стоимость основных этапов работ по реализации инвестиционной программы "" на 202.. год </t>
  </si>
  <si>
    <t>10/0,4</t>
  </si>
  <si>
    <t>2х400</t>
  </si>
  <si>
    <t>Ячейка КСО 298</t>
  </si>
  <si>
    <t>ЩО вводная</t>
  </si>
  <si>
    <t>ЩО линейная</t>
  </si>
  <si>
    <t>ЩО секционная</t>
  </si>
  <si>
    <t>КТП 40кВА</t>
  </si>
  <si>
    <t>КТП 63 кВА</t>
  </si>
  <si>
    <t>КТП 100 кВА</t>
  </si>
  <si>
    <t>КТП 160 кВА</t>
  </si>
  <si>
    <t>КТП 250 кВА</t>
  </si>
  <si>
    <t>КТП 400 кВА</t>
  </si>
  <si>
    <t>КТП 630 кВА</t>
  </si>
  <si>
    <t>БКТП 2х250 кВА</t>
  </si>
  <si>
    <t>БКТП 2х400 кВА</t>
  </si>
  <si>
    <t xml:space="preserve">КЛ-0,4 кВ </t>
  </si>
  <si>
    <t xml:space="preserve">ВЛ-0,4 кВ </t>
  </si>
  <si>
    <t>ВЛ-6 (10) кВ</t>
  </si>
  <si>
    <t>КЛ 6-10 кВ город (2 фидера)</t>
  </si>
  <si>
    <t>КЛ 6-10 кВ город (1 фидер)</t>
  </si>
  <si>
    <t>КЛ 6-10 кВ район(2 фидера)</t>
  </si>
  <si>
    <t>КЛ 6-10 кВ район(1 фидер)</t>
  </si>
  <si>
    <t xml:space="preserve">КТП 2х630 кВА </t>
  </si>
  <si>
    <t xml:space="preserve">КТП 2х160 кВА </t>
  </si>
  <si>
    <t xml:space="preserve">КТП 2х400 кВА </t>
  </si>
  <si>
    <t>п. Безенчук</t>
  </si>
  <si>
    <t>Договор КП № 1743 от 30.09.2009г.</t>
  </si>
  <si>
    <t>-</t>
  </si>
  <si>
    <t>г.Тольятти, Автозаводский район, ПКЗ</t>
  </si>
  <si>
    <t>оформляется</t>
  </si>
  <si>
    <t>БКТП 630 кВА</t>
  </si>
  <si>
    <t>_</t>
  </si>
  <si>
    <t>2х250</t>
  </si>
  <si>
    <t>2х250 (без увеличения)</t>
  </si>
  <si>
    <t>2х400 (без увеличения)</t>
  </si>
  <si>
    <t>Красноярский район</t>
  </si>
  <si>
    <t>новый, договор на аренду недвиживаемого имущевства № 5649/1894</t>
  </si>
  <si>
    <t>Пункт №1</t>
  </si>
  <si>
    <t>Социально-значимые объекты</t>
  </si>
  <si>
    <t>Договор БП № 4691</t>
  </si>
  <si>
    <t>Пункт № 2,3</t>
  </si>
  <si>
    <t>Договор БП № 2556</t>
  </si>
  <si>
    <t>доп.соглашение №5 к договору 4005</t>
  </si>
  <si>
    <t>Договор БП № 3903</t>
  </si>
  <si>
    <t>Договор БП № 3685</t>
  </si>
  <si>
    <t>Реконструкция ВЛ-0,4 кВ от КТП РАК 403</t>
  </si>
  <si>
    <t>Реконструкция ВЛ-0,4 кВ от КТП КЯР 1036/250 кВА с заменой КТП</t>
  </si>
  <si>
    <t>Реконструкция ВЛ-10 кВ Ф-КЯР-10</t>
  </si>
  <si>
    <t>Реконструкция ВЛ-10 кВ Ф-ЦАР-5</t>
  </si>
  <si>
    <t>Реконструкция ВЛ-0,4 кВ от ЗТП ДСК 6032</t>
  </si>
  <si>
    <t>Реконструкция КЛ-10 кВ Ф-ЦАР-7</t>
  </si>
  <si>
    <t>Реконструкция отпайки ВЛ-10 кВ Ф-КЯР-3 в сторону КТП  334/250 кВА с заменой КТП</t>
  </si>
  <si>
    <t>Безенчукский район</t>
  </si>
  <si>
    <t>г.о. Жигулевск</t>
  </si>
  <si>
    <t>г.о. Отрадный</t>
  </si>
  <si>
    <t>г.о. Тольятти</t>
  </si>
  <si>
    <t>Хворостянский район</t>
  </si>
  <si>
    <t>Водозабор</t>
  </si>
  <si>
    <t>Школа №4</t>
  </si>
  <si>
    <t>2*250</t>
  </si>
  <si>
    <t>быт</t>
  </si>
  <si>
    <t>Межрайонная ИФНС РФ № 14, мчс</t>
  </si>
  <si>
    <t>г.Отрадный, ул.Советская, около дома № 86</t>
  </si>
  <si>
    <t>315/400</t>
  </si>
  <si>
    <t>2/400</t>
  </si>
  <si>
    <t>Советская-93</t>
  </si>
  <si>
    <t xml:space="preserve">Уч. Центр. Самаранефтегаз                                                            </t>
  </si>
  <si>
    <t>Сабирзянова-22</t>
  </si>
  <si>
    <t xml:space="preserve">Администрация города                                              </t>
  </si>
  <si>
    <t>Отрадная 15а-21</t>
  </si>
  <si>
    <t xml:space="preserve">Пож. Депо                                                                                    </t>
  </si>
  <si>
    <t>Центральная-6</t>
  </si>
  <si>
    <t xml:space="preserve">Школа №7                                                                          </t>
  </si>
  <si>
    <t>30002063</t>
  </si>
  <si>
    <t>Отрадная-7</t>
  </si>
  <si>
    <t>Советская 97</t>
  </si>
  <si>
    <t>Реконструкция КТПН №2080001 (КТПН-1 парка Победы) с заменой КТП 400кВА, с переподключением КЛ-10/0,4кВ</t>
  </si>
  <si>
    <t>Реконструкция КТПН №2080002 (КТПН-2 парка Победы) с заменой КТП 400кВА (с дополнительными ячейками РУ-10кВ)с переподключением КЛ-10/0,4кВ</t>
  </si>
  <si>
    <t>Реконструкция ТП №3161402 (ТП-1402) 2х630кВА с заменой РУ-10/0,4 кВ (2с.ш.); Отх.ф. 0,4кВ -16 шт.. с переподключением КЛ-10/0,4кВ</t>
  </si>
  <si>
    <t>Реконструкция ТП №3161403 (ТП-1403) 2х630кВА с заменой РУ-10/0,4 кВ (2с.ш.); Отх.ф. 0,4кВ -16 шт.. с переподключением КЛ-10/0,4кВ</t>
  </si>
  <si>
    <t>Реконструкция ТП №3161404 (ТП-1404) 2х1000кВА с заменой РУ-10/0,4 кВ (2с.ш.); Отх.ф. 0,4кВ -26 шт.. с переподключением КЛ-10/0,4кВ</t>
  </si>
  <si>
    <t>Реконструкция ТП №3161405 (ТП-1405) 2х630кВА с заменой РУ-10/0,4 кВ (2с.ш.); Отх.ф. 0,4кВ -16 шт.. с переподключением КЛ-10/0,4кВ</t>
  </si>
  <si>
    <t>Реконструкция ТП №3171511 (ТП-1511) 2х630кВА с заменой РУ-10 кВ (2с.ш.);с заменой КСО в количестве 6 шт., с переподключением КЛ-10кВ</t>
  </si>
  <si>
    <t>Реконструкция ТП №3171516 (ТП-1516) 2х1000кВА с заменой РУ-10 кВ (2с.ш.);с заменой КСО в количестве 6 шт., с переподключением КЛ-10кВ</t>
  </si>
  <si>
    <t>Реконструкция ТП №3171515 (ТП-1515) 2х630кВА с заменой РУ-10/0,4 кВ (2с.ш.); Отх.ф. 0,4кВ -16 шт.. сколичестве 6 шт., с переподключением КЛ-10кВ</t>
  </si>
  <si>
    <t>Реконструкция КТП №2070001 (КТП-1 ДКиТ) с заменой Шкаф В/В ШВВ-2 (2ш.), Шкаф Н/В КН-2,3,4, Тр-р ТМЗ-2х630кВА ,с переподключением КЛ-10/0,4кВ</t>
  </si>
  <si>
    <t>Реконструкция КТП №2240002 (КТП-2 набережная) с заменой КТП 400кВА, с переподключением КЛ-10/0,4кВ (с дополнительными ячейками РУ-10кВ)</t>
  </si>
  <si>
    <t>Реконструкция КТП №2000004 (КТП-4 набережная) с заменой КТП 250кВА, с переподключением КЛ-10/0,4кВ (с дополнительными ячейками РУ-10кВ)</t>
  </si>
  <si>
    <t>Реконструкция КТП №2000005 (КТП-5 набережная) с заменой КТП 250кВА, с переподключением КЛ-10/0,4кВ (с дополнительными ячейками РУ-10кВ)</t>
  </si>
  <si>
    <t>Реконструкция КТП №2000006 (КТП-6 набережная) с заменой КТП 250кВА, с переподключением КЛ-10/0,4кВ (с дополнительными ячейками РУ-10кВ)</t>
  </si>
  <si>
    <t>Реконструкция КТП №2240007 (КТП-7 набережная) с заменой КТП 400кВА, с переподключением КЛ-10/0,4кВ (с дополнительными ячейками РУ-10кВ)</t>
  </si>
  <si>
    <t>Реконструкция КТП №2000008 (КТП-8 набережная) с заменой КТП 400кВА, с переподключением КЛ-10/0,4кВ (с дополнительными ячейками РУ-10кВ)</t>
  </si>
  <si>
    <t>Реконструкция КТП №2000007 (КТП-8 М.г.) с заменой КТП 160кВА, с переподключением КЛ-10/0,4кВ (с дополнительными ячейками РУ-10кВ)</t>
  </si>
  <si>
    <t>Реконструкция КТП №2100009 (КТП-9 М.г.) с заменой КТП 160кВА, с переподключением КЛ-10/0,4кВ (с дополнительными ячейками РУ-10кВ)</t>
  </si>
  <si>
    <t>Реконструкция КТП №3000005 (КТП-4 II т/с.) с заменой КТП 400кВА, с переподключением КЛ-10/0,4кВ (с дополнительными ячейками РУ-10кВ)</t>
  </si>
  <si>
    <t>Реконструкция ТП №3161408 (ТП-1408) 2х630кВА с заменой РУ-10/0,4 кВ (2с.ш.); Отх.ф. 0,4кВ -16 шт.. с переподключением КЛ-10/0,4кВ</t>
  </si>
  <si>
    <t>АР №4970 от 12.03.2014</t>
  </si>
  <si>
    <t>г.Тольятти, Автозаводский район, Набереж.</t>
  </si>
  <si>
    <t>364 (разд.I)</t>
  </si>
  <si>
    <t>292 (разд.I)</t>
  </si>
  <si>
    <t>314 (разд.I)</t>
  </si>
  <si>
    <t>301 (разд.I)</t>
  </si>
  <si>
    <t>302 (разд.I)</t>
  </si>
  <si>
    <t>298 (разд.I)</t>
  </si>
  <si>
    <t>359 (разд.I)</t>
  </si>
  <si>
    <t>г.Тольятти, Автозаводский район,ул.Юбилейная</t>
  </si>
  <si>
    <t>304 (разд.I)</t>
  </si>
  <si>
    <t>28004024</t>
  </si>
  <si>
    <t>г.Тольятти, Автозаводский район, 14 квартал</t>
  </si>
  <si>
    <t>2 (разд.III)</t>
  </si>
  <si>
    <t>244 (разд.III)</t>
  </si>
  <si>
    <t>91 (разд.III)</t>
  </si>
  <si>
    <t>43 (разд.III)</t>
  </si>
  <si>
    <t>г.Тольятти, Автозаводский район, 15 квартал</t>
  </si>
  <si>
    <t>26 (разд.III)</t>
  </si>
  <si>
    <t>81 (разд.III)</t>
  </si>
  <si>
    <t>25 (разд.III)</t>
  </si>
  <si>
    <t>г.Тольятти, Автозаводский район, ул. Революционная</t>
  </si>
  <si>
    <t>24 (разд.III)</t>
  </si>
  <si>
    <t>234 (разд.III)</t>
  </si>
  <si>
    <t>60 (разд.IV)</t>
  </si>
  <si>
    <t>123 (разд.IV)</t>
  </si>
  <si>
    <t>126 (разд.IV)</t>
  </si>
  <si>
    <t>257 (разд.IV)</t>
  </si>
  <si>
    <t>259 (разд.IV)</t>
  </si>
  <si>
    <t>258 (разд.IV)</t>
  </si>
  <si>
    <t>г.Тольятти, Автозаводский район, 9 квартал</t>
  </si>
  <si>
    <t>243 (разд.IV)</t>
  </si>
  <si>
    <t>г.Тольятти, Автозаводский район, мед.городок</t>
  </si>
  <si>
    <t>253 (разд.IV)</t>
  </si>
  <si>
    <t>28003978, 28004078</t>
  </si>
  <si>
    <t>г.Тольятти, Автозаводский район, ул. Офицерская</t>
  </si>
  <si>
    <t>273 (разд.IV)</t>
  </si>
  <si>
    <t>г.Тольятти, Автозаводский район,Южное шоссе</t>
  </si>
  <si>
    <t>Реконструкция распределительного пункта 10кВ РП№2070300 (РП-7 ОГТЦ), с заменой КСО в количестве 18 шт., с переподключением КЛ-10кВ, и встроенной ТП-2070306 (ТП-306 Встр.) 2х400кВА, РУ-0,4 кВ - 2 с.ш.; Отх.ф. 0,4кВ -16 шт.</t>
  </si>
  <si>
    <t>Реконструкция ТП №2070301 (ТП-301) 2х630кВА с заменой РУ-10/0,4 кВ (2с.ш.); Отх.ф. 0,4кВ -11 шт. с переподключением КЛ-10/0,4кВ</t>
  </si>
  <si>
    <t>Реконструкция ТП №2070304 (ТП-304) 2х630кВА с заменой РУ-10/0,4 кВ (2с.ш.); Отх.ф. 0,4кВ -16 шт. с переподключением КЛ-10/0,4кВ</t>
  </si>
  <si>
    <t>Реконструкция ТП №2070305 (ТП-305 Детский Парк) 2х250кВА с заменой РУ-10/0,4 кВ (2с.ш.); Отх.ф. 0,4кВ -17шт. с переподключением КЛ-10/0,4кВ</t>
  </si>
  <si>
    <t>Реконструкция ТП №2070307 (ТП-1 ОГТЦ) с заменой РУ-0,4 кВ - 2 с.ш.; Отх.ф. 0,4кВ -18 шт. с переподключением КЛ-0,4кВ</t>
  </si>
  <si>
    <t>Реконструкция ТП №2070308 (ТП-2 ОГТЦ) с заменой РУ-0,4 кВ - 2 с.ш.; Отх.ф. 0,4кВ -18 шт., с переподключением КЛ-0,4кВ</t>
  </si>
  <si>
    <t>Реконструкция ТП №1010101 (ТП-101) 2х630кВА с заменой РУ-10/0,4 кВ (2с.ш.); Отх.ф. 0,4кВ -16 шт. с переподключением КЛ-10/0,4кВ</t>
  </si>
  <si>
    <t>Реконструкция ТП №1010106 (ТП-106) 2х630кВА с заменой РУ-10/0,4 кВ (2с.ш.); Отх.ф. 0,4кВ -14 шт.. с переподключением КЛ-10/0,4кВ</t>
  </si>
  <si>
    <t>Реконструкция ТП №1010107 (ТП-107) 2х630кВА с заменой РУ-10/0,4 кВ (2с.ш.); Отх.ф. 0,4кВ -17 шт.. с переподключением КЛ-10/0,4кВ</t>
  </si>
  <si>
    <t>Реконструкция ТП №1010108 (ТП-108) 2х630кВА с заменой РУ-10/0,4 кВ (2с.ш.); Отх.ф. 0,4кВ -17 шт. с переподключением КЛ-10/0,4кВ</t>
  </si>
  <si>
    <t>Реконструкция ТП №1010109 (ТП-109) 2х1000кВА с заменой РУ-10/0,4 кВ (2с.ш.); Отх.ф. 0,4кВ -20 шт. с переподключением КЛ-10/0,4кВ</t>
  </si>
  <si>
    <t>Реконструкция ТП №1010111 (ТП-111) 2х1000кВА с заменой РУ-10/0,4 кВ (2с.ш.); Отх.ф. 0,4кВ -21 шт. с переподключением КЛ-10/0,4кВ</t>
  </si>
  <si>
    <t>Реконструкция ТП №1010114 (ТП-112А) 2х630кВА с заменой РУ-10/0,4 кВ (2с.ш.); Отх.ф. 0,4кВ -16 шт. с переподключением КЛ-10/0,4кВ</t>
  </si>
  <si>
    <t>Реконструкция ТП №1020202 (ТП-202) 2х630кВА с заменой РУ-10/0,4 кВ (2с.ш.); Отх.ф. 0,4кВ -20 шт. с переподключением КЛ-10/0,4кВ</t>
  </si>
  <si>
    <t>Реконструкция ТП №1020203 (ТП-203) 2х630кВА с заменой РУ-10/0,4 кВ (2с.ш.); Отх.ф. 0,4кВ -18 шт. с переподключением КЛ-10/0,4кВ</t>
  </si>
  <si>
    <t>Реконструкция ТП №1020210 (ТП-210) 2х630кВА с заменой РУ-10/0,4 кВ (2с.ш.); Отх.ф. 0,4кВ -16 шт.. с переподключением КЛ-10/0,4кВ</t>
  </si>
  <si>
    <t>Реконструкция ТП №1020211 (ТП-211) 2х630кВА с заменой РУ-10/0,4 кВ (2с.ш.); Отх.ф. 0,4кВ -18 шт.. с переподключением КЛ-10/0,4кВ</t>
  </si>
  <si>
    <t>Реконструкция ТП №1020213 (ТП-213) 2х630кВА с заменой РУ-10/0,4 кВ (2с.ш.); Отх.ф. 0,4кВ -18 шт. с переподключением КЛ-10/0,4кВ</t>
  </si>
  <si>
    <t>Реконструкция ТП №1020215 (ТП-215) 2х400кВА с заменой РУ-10/0,4 кВ (2с.ш.); Отх.ф. 0,4кВ -16 шт. с переподключением КЛ-10/0,4кВ</t>
  </si>
  <si>
    <t>Реконструкция ТП №1060601 (ТП-601) 2х630кВА с заменой РУ-10/0,4 кВ (2с.ш.); Отх.ф. 0,4кВ -16 шт. с переподключением КЛ-10/0,4кВ</t>
  </si>
  <si>
    <t>Реконструкция ТП №1060603 (ТП-603) 2х630кВА с заменой РУ-10/0,4 кВ (2с.ш.); Отх.ф. 0,4кВ -16 шт. с переподключением КЛ-10/0,4кВ</t>
  </si>
  <si>
    <t>Реконструкция ТП №1060604 (ТП-604) 2х630кВА с заменой РУ-10/0,4 кВ (2с.ш.); Отх.ф. 0,4кВ -16 шт. с переподключением КЛ-10/0,4кВ</t>
  </si>
  <si>
    <t>Реконструкция ТП №1060615 (ТП-615) 2х630кВА с заменой РУ-10/0,4 кВ (2с.ш.); Отх.ф. 0,4кВ -16 шт. с переподключением КЛ-10/0,4кВ</t>
  </si>
  <si>
    <t>Реконструкция ТП №1060616 (ТП-616) 2х630кВА с заменой РУ-10/0,4 кВ (2с.ш.); Отх.ф. 0,4кВ -16 шт. с переподключением КЛ-10/0,4кВ</t>
  </si>
  <si>
    <t>Реконструкция ТП №1060618 (КТП-4 Революц.) 1х160кВА с заменой РУ-10/0,4 кВ; Отх.ф. 0,4кВ -7 шт. с переподключением КЛ-10/0,4кВ</t>
  </si>
  <si>
    <t>Реконструкция ТП №2080613 (КТП-3 Революц.) 1х160кВА с заменой РУ-10/0,4 кВ; Отх.ф. 0,4кВ -8 шт. с переподключением КЛ-10/0,4кВ</t>
  </si>
  <si>
    <t>Реконструкция ТП №5060012 (ТП-Аптечный склад) 2х630кВА с заменой РУ-10/0,4 кВ; Отх.ф. 0,4кВ -10 шт. с переподключением КЛ-10/0,4кВ</t>
  </si>
  <si>
    <t>Реконструкция ТП №5060008 (ТП-Радикал) 2х400кВА (2с.ш.), с заменой РУ-10кВ; с переподключением КЛ-10кВ</t>
  </si>
  <si>
    <t>Реконструкция ТП №526004 (ТП-РПБ) 2х630кВА с заменой РУ-10/0,4 кВ; Отх.ф. 0,4кВ -17 шт. с переподключением КЛ-10/0,4кВ</t>
  </si>
  <si>
    <t>Реконструкция ТП №1140004 (ТП-ГПТУ) 2х630кВА с заменой РУ-10/0,4 кВ; Отх.ф. 0,4кВ -12 шт. с переподключением КЛ-10/0,4кВ</t>
  </si>
  <si>
    <t>Реконструкция ТП №1000004 (ТП-ПольмотУДУ) 2х1000кВА с заменой РУ-10/0,4 кВ; Отх.ф. 0,4кВ -16 шт. с переподключением КЛ-10/0,4кВ</t>
  </si>
  <si>
    <t>Реконструкция ТП №1000007 (ТП-7 Южная Дорога) 1х160кВА с заменой РУ-10/0,4 кВ; Отх.ф. 0,4кВ -4 шт.. с переподключением КЛ-10/0,4кВ. Предусмотреть ремонт пола в РУ-10/0,4кВ.</t>
  </si>
  <si>
    <t>Реконструкция ТП №1000008 (КТП-8 Южная Дорога) 1х400кВА с заменой РУ-10/0,4 кВ; Отх.ф. 0,4кВ -6 шт. с переподключением КЛ-10/0,4кВ</t>
  </si>
  <si>
    <t>Реконструкция ТП №1000009 (КТП-9 Южная Дорога) 1х400кВА с заменой РУ-10/0,4 кВ; Отх.ф. 0,4кВ -10 шт. с переподключением КЛ-10/0,4кВ</t>
  </si>
  <si>
    <t>Реконструкция ТП №1000005 (КТП-5 Юбилейная) 1х250кВА с заменой РУ-10/0,4 кВ; Отх.ф. 0,4кВ -5 шт. с переподключением КЛ-10/0,4кВ</t>
  </si>
  <si>
    <t>Реконструкция ТП №1000002 (КТП-11 Южная Дорога) 1х250кВА с заменой РУ-10/0,4 кВ; Отх.ф. 0,4кВ -5 шт. с переподключением КЛ-10/0,4кВ и прокладкой дополнительной кабельной линии 10кВ от РП№1140000 (РП-14 Учебного центра).</t>
  </si>
  <si>
    <t>Реконструкция КЛ-10кВ от РП №2070300 (РП-7 ОГТЦ) до ТП№2070305 (ТП-305 Детский Парк) (кабель в коллекторе и земле)</t>
  </si>
  <si>
    <t>не указано (1,6 по паспорту)</t>
  </si>
  <si>
    <t>г.Тольятти, Автозаводский район, 1 квартал</t>
  </si>
  <si>
    <t>г.Тольятти, Автозаводский район, 2 квартал</t>
  </si>
  <si>
    <t>268 (разд.I)</t>
  </si>
  <si>
    <t>г.Тольятти, Автозаводский район, 3 квартал</t>
  </si>
  <si>
    <t>г.Тольятти, Автозаводский район, 6 квартал</t>
  </si>
  <si>
    <t>32 (разд.I)</t>
  </si>
  <si>
    <t>35 (разд.I)</t>
  </si>
  <si>
    <t>312 (разд.I)</t>
  </si>
  <si>
    <t>270 (разд.I)</t>
  </si>
  <si>
    <t>271 (разд.I)</t>
  </si>
  <si>
    <t>2 (разд.I)</t>
  </si>
  <si>
    <t>7 (разд.I)</t>
  </si>
  <si>
    <t>8 (разд.I)</t>
  </si>
  <si>
    <t>9 (разд.I)</t>
  </si>
  <si>
    <t>10 (разд.I)</t>
  </si>
  <si>
    <t>12 (разд.I)</t>
  </si>
  <si>
    <t>13 (разд.I)</t>
  </si>
  <si>
    <t>18 (разд.I)</t>
  </si>
  <si>
    <t>19 (разд.I)</t>
  </si>
  <si>
    <t>24 (разд.I)</t>
  </si>
  <si>
    <t>26 (разд.I)</t>
  </si>
  <si>
    <t>27 (разд.I)</t>
  </si>
  <si>
    <t>29 (разд.I)</t>
  </si>
  <si>
    <t>31 (разд.I)</t>
  </si>
  <si>
    <t>76 (разд.I)</t>
  </si>
  <si>
    <t>78 (разд.I)</t>
  </si>
  <si>
    <t>79 (разд.I)</t>
  </si>
  <si>
    <t>90 (разд.I)</t>
  </si>
  <si>
    <t>91 (разд.I)</t>
  </si>
  <si>
    <t>93 и 362  (разд.I)</t>
  </si>
  <si>
    <t>361 (разд.I)</t>
  </si>
  <si>
    <t>349 (разд.I)</t>
  </si>
  <si>
    <t>г.Тольятти, Автозаводский район, Южное шоссе</t>
  </si>
  <si>
    <t>352 (разд.I)</t>
  </si>
  <si>
    <t>г.Тольятти, Автозаводский район, напротив 2 кв</t>
  </si>
  <si>
    <t>г.Тольятти, Автозаводский район, ул.Воскресенская</t>
  </si>
  <si>
    <t>Хворостянский р-н,с.Хворостянка</t>
  </si>
  <si>
    <t>ЗТП- Договор КП №45 от 23.12.2009г. №3;ВЛ-Договор КП №4 от 04.03.2009г.</t>
  </si>
  <si>
    <t>п.16-ВЛ п.72-ЗТП</t>
  </si>
  <si>
    <t>ЗТП-21000078;ВЛ-21000036</t>
  </si>
  <si>
    <t>Хворостянский р-н,с.Соловьёво</t>
  </si>
  <si>
    <t>КТП- Договор КП №43/1494 от 03.07.2009г. №48</t>
  </si>
  <si>
    <t xml:space="preserve"> п.99-КТП</t>
  </si>
  <si>
    <t>Хворостянский р-н,с.Прогресс</t>
  </si>
  <si>
    <t>КТП- Договор КП №43/1494 от 03.07.2009г. №29</t>
  </si>
  <si>
    <t xml:space="preserve"> п.109-КТП</t>
  </si>
  <si>
    <t>КТП- Договор КП №43/1494 от 03.07.2009г. №30</t>
  </si>
  <si>
    <t xml:space="preserve"> п.111-КТП</t>
  </si>
  <si>
    <t>КТП- Договор КП №44 от от 22.09.2009г. №5</t>
  </si>
  <si>
    <t xml:space="preserve"> п.113-КТП</t>
  </si>
  <si>
    <t>КТП- Договор КП №43/1494 от 03.07.2009г. №15</t>
  </si>
  <si>
    <t xml:space="preserve"> п.127-КТП</t>
  </si>
  <si>
    <t>КТП- Договор КП №43/1494 от 03.07.2009г. №42</t>
  </si>
  <si>
    <t xml:space="preserve"> п.134-КТП</t>
  </si>
  <si>
    <t>КТП- Договор КП №43/1494 от 03.07.2009г. №45</t>
  </si>
  <si>
    <t xml:space="preserve"> п.137-КТП</t>
  </si>
  <si>
    <t>Хворостянский р-н,с.Чувичи</t>
  </si>
  <si>
    <t>ктп 25 кВА</t>
  </si>
  <si>
    <t>г.о. Октябрьск</t>
  </si>
  <si>
    <t>ДА № б/н от 10.08.11</t>
  </si>
  <si>
    <t>БЫТ</t>
  </si>
  <si>
    <t>г. Октябрьск</t>
  </si>
  <si>
    <t>___</t>
  </si>
  <si>
    <t>_______</t>
  </si>
  <si>
    <t>БП № 7838 от 23.05.16 (доп.соглашение №4 от 08.11.17)</t>
  </si>
  <si>
    <t>осв. ГБУЗ СО «Октябрьская ЦГБ»</t>
  </si>
  <si>
    <t>п. 3 (прил. 2)</t>
  </si>
  <si>
    <t>Насосная № 1</t>
  </si>
  <si>
    <t>п. 88</t>
  </si>
  <si>
    <t>10005159        10005027</t>
  </si>
  <si>
    <t>г.о. Новокуйбышевск</t>
  </si>
  <si>
    <t>отсутствуют</t>
  </si>
  <si>
    <t>отсутствует</t>
  </si>
  <si>
    <t>Пункт №1.3, 1.4</t>
  </si>
  <si>
    <t>0,15 каждая</t>
  </si>
  <si>
    <t xml:space="preserve">Реконструкция ЗТП 1302/400 Ф-13 пс Западная с заменой ТМ, ячеек ЩО-70(5шт), ячеек КСО(3шт.), двух КЛ-10кВ ввода в ЗТП от опоры 1300/40 Ф-13 пс Западная, КЛ-10кВ питания ТМ </t>
  </si>
  <si>
    <t xml:space="preserve">Реконструкция оборудования РУ-0,4 кВ, РУ-6 кВ ЗТП НО 1107/250 (ТП-28)   </t>
  </si>
  <si>
    <t>30002190, 30002123</t>
  </si>
  <si>
    <t xml:space="preserve">Реконструкция оборудования РУ-0,4 кВ, РУ-6 кВ ЗТП СОЛ 105/250 (ТП-46)        </t>
  </si>
  <si>
    <t>30002200, 30002134</t>
  </si>
  <si>
    <t>50,2; 23,6</t>
  </si>
  <si>
    <t xml:space="preserve">Реконструкция оборудования РУ-0,4 кВ, РУ-6 кВ ЗТП СОЛ 202/250 (ТП-43)      </t>
  </si>
  <si>
    <t>30002197, 30002131</t>
  </si>
  <si>
    <t>36,8; 0</t>
  </si>
  <si>
    <t xml:space="preserve">Реконструкция оборудования РУ-0,4 кВ, РУ-6 кВ ЗТП СОЛ 304/2*400 (ТП-23)  </t>
  </si>
  <si>
    <t>30002185, 3000219</t>
  </si>
  <si>
    <t>13,8; 20,8</t>
  </si>
  <si>
    <t>30002214, 30002149</t>
  </si>
  <si>
    <t>11,6; 0</t>
  </si>
  <si>
    <t xml:space="preserve">Реконструкция оборудования РУ-0,4 кВ, РУ-6 кВ ЗТП НО 1106/160 (ТП-53)       </t>
  </si>
  <si>
    <t>малогаб ячейки</t>
  </si>
  <si>
    <t>вл-1,55, кл-0,035</t>
  </si>
  <si>
    <t>Реконструкция КВЛИ-0,4 кВ Ф-1 от КТП-185 СНТ СН"Гвардеец"</t>
  </si>
  <si>
    <t>2,2</t>
  </si>
  <si>
    <t>2,0</t>
  </si>
  <si>
    <t>2,6</t>
  </si>
  <si>
    <t>0,8</t>
  </si>
  <si>
    <t>1,3</t>
  </si>
  <si>
    <t>1,1</t>
  </si>
  <si>
    <t>0,1</t>
  </si>
  <si>
    <t>13001620    37015578  13001553</t>
  </si>
  <si>
    <t>37013089</t>
  </si>
  <si>
    <t>13000627       13000620</t>
  </si>
  <si>
    <t>13000606</t>
  </si>
  <si>
    <t>Алексеевский район</t>
  </si>
  <si>
    <t>Реконструкция ВЛ-0,4 кВ от КТП А704/100 кВА</t>
  </si>
  <si>
    <t>Собств. ССК 2008г</t>
  </si>
  <si>
    <t>26000138</t>
  </si>
  <si>
    <t>п. Субботино</t>
  </si>
  <si>
    <t>100 кВА</t>
  </si>
  <si>
    <t>54,3</t>
  </si>
  <si>
    <t>Реконструкция ВЛ-0,4 кВ от КТП А705/250 кВА</t>
  </si>
  <si>
    <t>1,34</t>
  </si>
  <si>
    <t>26000137</t>
  </si>
  <si>
    <t>250 кВА</t>
  </si>
  <si>
    <t>35,3</t>
  </si>
  <si>
    <t>Реконструкция ВЛ-0,4 кВ от КТП А706/100 кВА</t>
  </si>
  <si>
    <t>0,91</t>
  </si>
  <si>
    <t>26000139</t>
  </si>
  <si>
    <t>45,5</t>
  </si>
  <si>
    <t>Реконструкция ВЛ-0,4 кВ от КТП Ор115/160 кВА</t>
  </si>
  <si>
    <t>1,8</t>
  </si>
  <si>
    <t>26000134</t>
  </si>
  <si>
    <t>с. Летниково</t>
  </si>
  <si>
    <t>160 кВА</t>
  </si>
  <si>
    <t>17,7</t>
  </si>
  <si>
    <t>Реконструкция ВЛ-0,4 кВ от КТП Ор606/160 кВА</t>
  </si>
  <si>
    <t>1</t>
  </si>
  <si>
    <t>26000135</t>
  </si>
  <si>
    <t>с. Ореховка</t>
  </si>
  <si>
    <t>25,7</t>
  </si>
  <si>
    <t>Реконструкция ВЛ-0,4 кВ от КТП Ор610/63 кВА</t>
  </si>
  <si>
    <t>0,96</t>
  </si>
  <si>
    <t>26000136</t>
  </si>
  <si>
    <t>63кВА</t>
  </si>
  <si>
    <t>63 кВА</t>
  </si>
  <si>
    <t>47,7</t>
  </si>
  <si>
    <t>Реконструкция ВЛ-0,4 кВ от КТП А1706/100 кВА</t>
  </si>
  <si>
    <t>1,32</t>
  </si>
  <si>
    <t>26000141</t>
  </si>
  <si>
    <t>с. Антоновка</t>
  </si>
  <si>
    <t>37,9</t>
  </si>
  <si>
    <t>Реконструкция ВЛ-0,4 кВ от КТП А1710/250 кВА</t>
  </si>
  <si>
    <t>2,76</t>
  </si>
  <si>
    <t>26000145</t>
  </si>
  <si>
    <t>30,4</t>
  </si>
  <si>
    <t>Реконструкция ВЛ-0,4 кВ от КТП А219/160 кВА</t>
  </si>
  <si>
    <t>3,2</t>
  </si>
  <si>
    <t>23/В от 01.06.2006 с КУМИ Администрации Алексеевского р-она</t>
  </si>
  <si>
    <t>102</t>
  </si>
  <si>
    <t>26000100</t>
  </si>
  <si>
    <t>с. Алексеевка</t>
  </si>
  <si>
    <t>160кВА</t>
  </si>
  <si>
    <t>60,5</t>
  </si>
  <si>
    <t>Реконструкция ВЛ-0,4 кВ от КТП А220/100 кВА</t>
  </si>
  <si>
    <t>1,98</t>
  </si>
  <si>
    <t>105</t>
  </si>
  <si>
    <t>26000103</t>
  </si>
  <si>
    <t>59,6</t>
  </si>
  <si>
    <t>Шигонский район</t>
  </si>
  <si>
    <t>договор купли-продажи №3307 от 20.12.2011</t>
  </si>
  <si>
    <t>п. 17</t>
  </si>
  <si>
    <t>школа, офис врача ОП</t>
  </si>
  <si>
    <t>11000087</t>
  </si>
  <si>
    <t>с. Усолье</t>
  </si>
  <si>
    <t>160+100</t>
  </si>
  <si>
    <t>50</t>
  </si>
  <si>
    <t>п. 59</t>
  </si>
  <si>
    <t>11000129</t>
  </si>
  <si>
    <t>с. Малячкино</t>
  </si>
  <si>
    <t>160</t>
  </si>
  <si>
    <t>п. 79</t>
  </si>
  <si>
    <t>11000149</t>
  </si>
  <si>
    <t>с. Новодевичье</t>
  </si>
  <si>
    <t>100</t>
  </si>
  <si>
    <t>17</t>
  </si>
  <si>
    <t>п. 83</t>
  </si>
  <si>
    <t>11000153</t>
  </si>
  <si>
    <t>0</t>
  </si>
  <si>
    <t>договор б/п №4344 от 11.10.2013</t>
  </si>
  <si>
    <t>п. 1.1</t>
  </si>
  <si>
    <t>11000168</t>
  </si>
  <si>
    <t>с. Шигоны</t>
  </si>
  <si>
    <t>40</t>
  </si>
  <si>
    <t>18</t>
  </si>
  <si>
    <t>договор купли-продажи №6475 от 01.05.2015</t>
  </si>
  <si>
    <t>11000179</t>
  </si>
  <si>
    <t>Муранский бор</t>
  </si>
  <si>
    <t>400</t>
  </si>
  <si>
    <t>60</t>
  </si>
  <si>
    <t>11000182</t>
  </si>
  <si>
    <t>договор б/п №9/4612 от 30.12.2013</t>
  </si>
  <si>
    <t>п. 1</t>
  </si>
  <si>
    <t>школа, детсад, офис врача ОП</t>
  </si>
  <si>
    <t>11000060</t>
  </si>
  <si>
    <t>п. Волжский Утес</t>
  </si>
  <si>
    <t>2х630</t>
  </si>
  <si>
    <t>п. 3</t>
  </si>
  <si>
    <t>11000061</t>
  </si>
  <si>
    <t>25</t>
  </si>
  <si>
    <t>п.2</t>
  </si>
  <si>
    <t>11000059</t>
  </si>
  <si>
    <t>2*250;2*400</t>
  </si>
  <si>
    <t>30</t>
  </si>
  <si>
    <t>г.о. Сызрань</t>
  </si>
  <si>
    <t>Реконструкция ВЛ-0,4кВ ТП-86/320/400 кВА</t>
  </si>
  <si>
    <t>договор аренды №7 от 27.04.2009г.</t>
  </si>
  <si>
    <t>п.358</t>
  </si>
  <si>
    <t>г.Сызрань</t>
  </si>
  <si>
    <t>320/400кВА</t>
  </si>
  <si>
    <t xml:space="preserve">     _____</t>
  </si>
  <si>
    <t>8,7                 41,31</t>
  </si>
  <si>
    <t xml:space="preserve">        _____</t>
  </si>
  <si>
    <t>собственность</t>
  </si>
  <si>
    <t>250кВА</t>
  </si>
  <si>
    <t>п.335</t>
  </si>
  <si>
    <t>200кВА</t>
  </si>
  <si>
    <t>п.1236</t>
  </si>
  <si>
    <t>400кВА</t>
  </si>
  <si>
    <t>п.332</t>
  </si>
  <si>
    <t>котельная</t>
  </si>
  <si>
    <t>180кВА</t>
  </si>
  <si>
    <t>п.1258</t>
  </si>
  <si>
    <t>100кВА</t>
  </si>
  <si>
    <t>Реконструкция ВЛ-0,4 кВ от КТП-76/250кВА</t>
  </si>
  <si>
    <t>Реконструкция ВЛ-0,4кВ от КТП-99/200 кВА</t>
  </si>
  <si>
    <t>Реконструкция ВЛ-0,4кВ от КТП-14 ж.д.</t>
  </si>
  <si>
    <t>Реконструкция ВЛ-0,4кВ от КТП-117/180 кВА</t>
  </si>
  <si>
    <t>Реконструкция ВЛ-0,4кВ КТП-3Б 5.04  (по ул.Возрождения)</t>
  </si>
  <si>
    <t>п. 140</t>
  </si>
  <si>
    <t>БП № 7838 от 23.05.16 (доп.соглашение №2 от 05.04.17)</t>
  </si>
  <si>
    <t>Котельная № 8</t>
  </si>
  <si>
    <t>п. 172 (прил. 2)</t>
  </si>
  <si>
    <t>п. 156 (прил. 2)</t>
  </si>
  <si>
    <t xml:space="preserve">Насосная № 2; Детский сад № 2 </t>
  </si>
  <si>
    <t>п. 155 (прил. 2)</t>
  </si>
  <si>
    <t xml:space="preserve">Городскойц суд; Насосная № 10; ЗАГС; Администрация; ГБУЗ СО «Октябрьская ЦГБ»; Детский сад № 8; ГБОУ СОШ № 8 </t>
  </si>
  <si>
    <t>п. 163 (прил. 2)</t>
  </si>
  <si>
    <t>ДК  Октябрьский; АТС; Котельная (резервное питание)</t>
  </si>
  <si>
    <t>п. 153 (прил. 2)</t>
  </si>
  <si>
    <t>Швейная фабрика</t>
  </si>
  <si>
    <t>п. 174 (прил. 2)</t>
  </si>
  <si>
    <t>п. 180 (прил. 2)</t>
  </si>
  <si>
    <t>п. 173 (прил. 2)</t>
  </si>
  <si>
    <t>ДК Железнодорожник</t>
  </si>
  <si>
    <t>БП № 2052 от 29.12.17</t>
  </si>
  <si>
    <t>Котельная № 7</t>
  </si>
  <si>
    <t>п. 54</t>
  </si>
  <si>
    <t>Стадион  Локоматив</t>
  </si>
  <si>
    <t>п. 67</t>
  </si>
  <si>
    <t>п. 68</t>
  </si>
  <si>
    <t>п. 2 (прил. 2)</t>
  </si>
  <si>
    <t xml:space="preserve">ПАНСИОНАТ ВЕТЕРАНЫ ТРУДА </t>
  </si>
  <si>
    <t>п. 74</t>
  </si>
  <si>
    <t>АО "ССК" Октябрьский участок</t>
  </si>
  <si>
    <t>п. 82</t>
  </si>
  <si>
    <t xml:space="preserve">Пожарное депо; ветеринарная станция </t>
  </si>
  <si>
    <t>10005149      10004998</t>
  </si>
  <si>
    <t>п. 61</t>
  </si>
  <si>
    <t>Детский сад № 2</t>
  </si>
  <si>
    <t>10005005           10005150</t>
  </si>
  <si>
    <t xml:space="preserve">п. 62 </t>
  </si>
  <si>
    <t>10005008       10005151</t>
  </si>
  <si>
    <t>п. 64</t>
  </si>
  <si>
    <t>ГБОУ ООШ № 2; Детский сад</t>
  </si>
  <si>
    <t xml:space="preserve">п. 85 </t>
  </si>
  <si>
    <t>Скважина</t>
  </si>
  <si>
    <t>10005020        10005154</t>
  </si>
  <si>
    <t>АО РЖД</t>
  </si>
  <si>
    <t>п. 87</t>
  </si>
  <si>
    <t>Газовая заправка</t>
  </si>
  <si>
    <t>10005026       10005157</t>
  </si>
  <si>
    <t>п. 89</t>
  </si>
  <si>
    <t>10005028       10005160</t>
  </si>
  <si>
    <t>п. 92</t>
  </si>
  <si>
    <t>Котельная № 2</t>
  </si>
  <si>
    <t>10005032        10005163</t>
  </si>
  <si>
    <t>п. 122</t>
  </si>
  <si>
    <t>п. 144</t>
  </si>
  <si>
    <t>Детский сад № 13</t>
  </si>
  <si>
    <t>Реконструкция КТП М 35-02/2х630 кВА с заменой КТП</t>
  </si>
  <si>
    <t>Быт</t>
  </si>
  <si>
    <t>г.Жигулевск, ул.Пролетарская</t>
  </si>
  <si>
    <t>Т1 - 9,95                  Т2 - 12,94</t>
  </si>
  <si>
    <t>2х630 (без увеличения)</t>
  </si>
  <si>
    <t>Реконструкция КТП РП 23-11/2х250 кВА с заменой КТП</t>
  </si>
  <si>
    <t>Реконструкция КТП Жт 19-133/2х1000 кВА с заменой КТП</t>
  </si>
  <si>
    <t>160 (без увеличения)</t>
  </si>
  <si>
    <t>100 (без увеличения)</t>
  </si>
  <si>
    <t>Магазины, быт</t>
  </si>
  <si>
    <t>г.Жигулевск, ул.Отрадная, Молодежный проспект</t>
  </si>
  <si>
    <t>2х1000</t>
  </si>
  <si>
    <t>Т1 - 5,7             Т2 - 7,3</t>
  </si>
  <si>
    <t>2х1000 (без увеличения)</t>
  </si>
  <si>
    <t>250 (без увеличения)</t>
  </si>
  <si>
    <t>г.Жигулевск, ул.Фурманова, ул.Интернационалистов</t>
  </si>
  <si>
    <t>Т1 - 27,08                Т2 - 19,72</t>
  </si>
  <si>
    <t xml:space="preserve">КТП 2х250 кВА </t>
  </si>
  <si>
    <t>Реконструкция КТП Ш 616/160 кВА</t>
  </si>
  <si>
    <t>Реконструкция КТП Н 304/100 кВА</t>
  </si>
  <si>
    <t>Реконструкция ТП Ш 806/40 кВА с заменой КТП</t>
  </si>
  <si>
    <t>Реконструкция КТП М 110/400 кВА</t>
  </si>
  <si>
    <t xml:space="preserve">Реконструкция КТП М 111/100 кВА </t>
  </si>
  <si>
    <t>Реконструкция оборудования РУ-0,4 кВ ТП С 301/2х630 кВа с заменой трансофрматоров</t>
  </si>
  <si>
    <t>Реконструкция оборудования РУ-10 кВ, РУ-0,4 кВ ТП С 302/2х250 кВА с заменой трансофрматоров</t>
  </si>
  <si>
    <t>Реконструкция оборудования РУ-10 кВ, РУ-0,4 кВ ЗТП Н 302/2х250 кВА с заменой трансформаторов</t>
  </si>
  <si>
    <t>Реконструкция обоуродования РУ-10 кВ, РУ-0,4 кВ ТП У 204/160+100 кВА с заменой трансофрматоров</t>
  </si>
  <si>
    <t>Реконструкция оборудования РУ-0,4 кВ, РУ-10 кВ ТП С 201/2х400+2х250 кВА с заменой трансформаторов</t>
  </si>
  <si>
    <t>г.о. Самара</t>
  </si>
  <si>
    <t>Жилье</t>
  </si>
  <si>
    <t>00014553; 00014554</t>
  </si>
  <si>
    <t xml:space="preserve"> </t>
  </si>
  <si>
    <t>Морально-устаревшее оборудование</t>
  </si>
  <si>
    <t>Реконструкция  ТП-6179</t>
  </si>
  <si>
    <t>000174 М от 17.12.1997</t>
  </si>
  <si>
    <t xml:space="preserve">00013943 </t>
  </si>
  <si>
    <t>г. Самара ул. Ленинская 50а</t>
  </si>
  <si>
    <t>Реконструкция ТП-2930 Замена  РУ-0,4кВ на ячейки ЩО-70</t>
  </si>
  <si>
    <t>Собственность</t>
  </si>
  <si>
    <t xml:space="preserve">00002443 </t>
  </si>
  <si>
    <t>г. Самара ул. К. Маркса 19</t>
  </si>
  <si>
    <t>Реконструкция ТП-2931 Замена  РУ-0,4кВ на ячейки ЩО-70</t>
  </si>
  <si>
    <t xml:space="preserve">00002460 </t>
  </si>
  <si>
    <t>г. Самара ул. К. Маркса 13</t>
  </si>
  <si>
    <t xml:space="preserve">00016543 </t>
  </si>
  <si>
    <t>г. Самара ул. Речная 2</t>
  </si>
  <si>
    <t>15,9</t>
  </si>
  <si>
    <t>без увеличения</t>
  </si>
  <si>
    <t>Реконструкция КЛ-6кВ ТП-2009--ТП-2459</t>
  </si>
  <si>
    <t>0,81</t>
  </si>
  <si>
    <t xml:space="preserve">00011995 </t>
  </si>
  <si>
    <t>Реконструкция КЛ-6кВ ТП-2772--ТП-2273</t>
  </si>
  <si>
    <t>0,5</t>
  </si>
  <si>
    <t xml:space="preserve">00011520 </t>
  </si>
  <si>
    <t>000174 М от 17.12.1997 АР ЭСХ (СГЭС) аренда имущественного комплекса</t>
  </si>
  <si>
    <t>12146</t>
  </si>
  <si>
    <t>Детский сад №347; Детский сад №290</t>
  </si>
  <si>
    <t>00013765</t>
  </si>
  <si>
    <t>Мориса Тореза 75</t>
  </si>
  <si>
    <t>00022099</t>
  </si>
  <si>
    <t>г.Самара, тер.Барбошина поляна, 9 просека</t>
  </si>
  <si>
    <t>20</t>
  </si>
  <si>
    <t>котельная   дет.сад</t>
  </si>
  <si>
    <t>г.Самара пос.Зубчаниновка ул.Грибоедова,16</t>
  </si>
  <si>
    <t>увеличение нагрузки</t>
  </si>
  <si>
    <t>устаревшее оборудование</t>
  </si>
  <si>
    <t>00013535</t>
  </si>
  <si>
    <t>630</t>
  </si>
  <si>
    <t>80%</t>
  </si>
  <si>
    <t>собственное</t>
  </si>
  <si>
    <t xml:space="preserve">котельная   </t>
  </si>
  <si>
    <t>г.Самара пос.Зубчаниновка ул.Архитектурная,64</t>
  </si>
  <si>
    <t>00003873</t>
  </si>
  <si>
    <t>Реконструкция оборудования РУ-6 кВ РП-423     с заменой двух силовых трансформаторов</t>
  </si>
  <si>
    <t>Дог.аренды № 04/2013/4158 от 01.08.2013г.</t>
  </si>
  <si>
    <t>п.Сух.Самарка ул.Белорусская</t>
  </si>
  <si>
    <t xml:space="preserve">00018197 </t>
  </si>
  <si>
    <t>Реконструкция оборудования РУ 0.4кВ РП-423     с заменой двух силовых трансформаторов</t>
  </si>
  <si>
    <t xml:space="preserve">00013611 </t>
  </si>
  <si>
    <t xml:space="preserve">Реконструкция оборудования РУ-6, РУ 0.4КВ в  РП-426 </t>
  </si>
  <si>
    <t>г.Самара, ул.Калининградская</t>
  </si>
  <si>
    <t xml:space="preserve">00018198 </t>
  </si>
  <si>
    <t>Реконструкция оборудования РУ-6, РУ 0.4 кВ ТП-4568 с заменой двух силовых трансформаторов</t>
  </si>
  <si>
    <t>г.Самара,ул.Белорусская,107а</t>
  </si>
  <si>
    <t xml:space="preserve">00014449 </t>
  </si>
  <si>
    <t>КЛ-1.6; ВЛ-0.45</t>
  </si>
  <si>
    <t>г.Самара, Стромиловское шоссе</t>
  </si>
  <si>
    <t xml:space="preserve">00003155 </t>
  </si>
  <si>
    <t xml:space="preserve">37012257 </t>
  </si>
  <si>
    <t>г. Самара, ул. Грозненская</t>
  </si>
  <si>
    <t xml:space="preserve">00009899 </t>
  </si>
  <si>
    <t xml:space="preserve">КЛ-0.52, ВЛ-1.86 </t>
  </si>
  <si>
    <t>г.Самара,п Кирзавод  №6</t>
  </si>
  <si>
    <t xml:space="preserve">00013473 </t>
  </si>
  <si>
    <t>г.Самара,пос.Стромилово, ул.Нагорная/ул.Рабочая</t>
  </si>
  <si>
    <t>4</t>
  </si>
  <si>
    <t xml:space="preserve">00009878 </t>
  </si>
  <si>
    <t>Реконструкция КТП-3218</t>
  </si>
  <si>
    <t>Реконструкция КТП-3019</t>
  </si>
  <si>
    <t>Реконструкция ВЛ-6 кВ от РП-427 до ТП-4690</t>
  </si>
  <si>
    <t>2,49</t>
  </si>
  <si>
    <t>1,2</t>
  </si>
  <si>
    <t>0,7</t>
  </si>
  <si>
    <t>Договор КП №30 от 04.03.2009г.</t>
  </si>
  <si>
    <t>11</t>
  </si>
  <si>
    <t>21000023</t>
  </si>
  <si>
    <t>с.Хворостянка</t>
  </si>
  <si>
    <t>80</t>
  </si>
  <si>
    <t>0,9</t>
  </si>
  <si>
    <t>Договор КП №32 от 04.03.2009г.</t>
  </si>
  <si>
    <t>27</t>
  </si>
  <si>
    <t>21000047</t>
  </si>
  <si>
    <t>Договор КП №35 от 04.03.2009г.</t>
  </si>
  <si>
    <t>42</t>
  </si>
  <si>
    <t>21000138</t>
  </si>
  <si>
    <t>с.Новокуровка</t>
  </si>
  <si>
    <t>Реконструкция ВЛ-10кВ Ф1 ПС Новокуровка</t>
  </si>
  <si>
    <t>Договор КП №15 от 04.03.2009г.</t>
  </si>
  <si>
    <t>61</t>
  </si>
  <si>
    <t>21000145</t>
  </si>
  <si>
    <t>Реконструкция ВЛ-10кВ Ф1 ПС Хворостянка</t>
  </si>
  <si>
    <t>1,5</t>
  </si>
  <si>
    <t>Договор КП №41 от 04.03.2009г.</t>
  </si>
  <si>
    <t>62</t>
  </si>
  <si>
    <t>водозабор</t>
  </si>
  <si>
    <t>21000126</t>
  </si>
  <si>
    <t>Реконструкция ВЛ-10кВ Ф18 ПС Масленниково</t>
  </si>
  <si>
    <t>Договор КП №9 от 04.03.2009г.</t>
  </si>
  <si>
    <t>65</t>
  </si>
  <si>
    <t>21000148</t>
  </si>
  <si>
    <t>с.Масленниково</t>
  </si>
  <si>
    <t>Договор КП №43/1494 от 03.07.2009г.,п.46</t>
  </si>
  <si>
    <t>96</t>
  </si>
  <si>
    <t>21000231</t>
  </si>
  <si>
    <t>с.Б.Роща</t>
  </si>
  <si>
    <t>Договор КП №43/1494 от 03.07.2009г.,п.1</t>
  </si>
  <si>
    <t>21000186</t>
  </si>
  <si>
    <t>п.Прогресс</t>
  </si>
  <si>
    <t>Договор КП №43/1494 от 03.07.2009г.,п.3</t>
  </si>
  <si>
    <t>115</t>
  </si>
  <si>
    <t>21000187</t>
  </si>
  <si>
    <t>Договор КП №43/1494 от 03.07.2009г.,п.42</t>
  </si>
  <si>
    <t>119</t>
  </si>
  <si>
    <t>21000220</t>
  </si>
  <si>
    <t>70</t>
  </si>
  <si>
    <t>Договор КП №45 от 23.12.2009г.,п.1</t>
  </si>
  <si>
    <t>75</t>
  </si>
  <si>
    <t>водозабор,больница</t>
  </si>
  <si>
    <t>21000064</t>
  </si>
  <si>
    <t>250</t>
  </si>
  <si>
    <t>Договор КП №45 от 23.12.2009г.,п.6</t>
  </si>
  <si>
    <t>76</t>
  </si>
  <si>
    <t>21000180</t>
  </si>
  <si>
    <t>с.Абашево</t>
  </si>
  <si>
    <t>63</t>
  </si>
  <si>
    <t>Реконструкция ВЛ-0,4кВ Ф-1от КТП Хв 307/160 кВА</t>
  </si>
  <si>
    <t>Реконструкция ВЛ-0,4кВ от КТП Нов 503/160 кВА</t>
  </si>
  <si>
    <t>Реконструкция ВЛ-0,4кВ Ф-1от КТП Хв 406/400 кВА</t>
  </si>
  <si>
    <t>Реконструкция КТП Сов 1302/100 кВА с заменой КТП 6/0,4кВ</t>
  </si>
  <si>
    <t>Реконструкция КТП Сов 1701/160 кВА с заменой КТП 6/0,4кВ</t>
  </si>
  <si>
    <t>Реконструкция КТП Хв 315/400 кВА с заменой КТП 10/0,4кВ</t>
  </si>
  <si>
    <t>Реконструкция КТП Хв 402/100 кВА с заменой КТП 10/0,4кВ</t>
  </si>
  <si>
    <t>Реконструкция ЗТП Хв 502/2х250 кВАс заменой силовых тр-ров 10/0,4кВ</t>
  </si>
  <si>
    <t>Реконструкция ЗТП Аб 710/63 кВА с заменой силовых тр-ров 10/0,4кВ</t>
  </si>
  <si>
    <t>Приволжский район</t>
  </si>
  <si>
    <t>Договор  №9 безвозмездного пользования от 25.12.2006г.</t>
  </si>
  <si>
    <t>п. 119 (ВЛ)        п.208 (КТП)        п.250 (Тр-р)</t>
  </si>
  <si>
    <t>нет</t>
  </si>
  <si>
    <t xml:space="preserve">15000274                 (ВЛ 0,4кВ Ф1)                 15000285                 (ВЛ 0,4кВ Ф2)         15000275 (КТП) </t>
  </si>
  <si>
    <t xml:space="preserve">Самарская область, Приволжский район,                      с. Приволжье </t>
  </si>
  <si>
    <t>30%</t>
  </si>
  <si>
    <t>Реконструкция ВЛ-10кВ Ф-3 ПС 110/10кВ Обшаровка, участок №322/1-322/7</t>
  </si>
  <si>
    <t>15000269 (ВЛ)</t>
  </si>
  <si>
    <t xml:space="preserve">Самарская область, Приволжский район,                      с. Обшаровка </t>
  </si>
  <si>
    <t>Реконвструкция ВЛ-0,4кВ от КТП Обш 322/100кВА с заменой КТП</t>
  </si>
  <si>
    <t>15000271 (ВЛ)   15000270 (КТП)</t>
  </si>
  <si>
    <t>25%</t>
  </si>
  <si>
    <t xml:space="preserve">Реконструкция ВЛ - 0,4кВ от КТП Пр 612/160 кВА с заменой КТП </t>
  </si>
  <si>
    <t xml:space="preserve">1,880 </t>
  </si>
  <si>
    <t>0,300</t>
  </si>
  <si>
    <t>0,490</t>
  </si>
  <si>
    <t>0,48</t>
  </si>
  <si>
    <t>6</t>
  </si>
  <si>
    <t>16000659</t>
  </si>
  <si>
    <t>п.г.т. Безенчук</t>
  </si>
  <si>
    <t>0,425</t>
  </si>
  <si>
    <t>16000656</t>
  </si>
  <si>
    <t>0,305</t>
  </si>
  <si>
    <t>16000650</t>
  </si>
  <si>
    <t>0,25</t>
  </si>
  <si>
    <t>21</t>
  </si>
  <si>
    <t>16000661</t>
  </si>
  <si>
    <t>22</t>
  </si>
  <si>
    <t>детский сад</t>
  </si>
  <si>
    <t>16000655</t>
  </si>
  <si>
    <t>1,055</t>
  </si>
  <si>
    <t>32</t>
  </si>
  <si>
    <t>16000901, 16000902</t>
  </si>
  <si>
    <t>0,4</t>
  </si>
  <si>
    <t>1,46</t>
  </si>
  <si>
    <t>35</t>
  </si>
  <si>
    <t>16000630</t>
  </si>
  <si>
    <t>0,6</t>
  </si>
  <si>
    <t>36</t>
  </si>
  <si>
    <t>16000619</t>
  </si>
  <si>
    <t>0,3</t>
  </si>
  <si>
    <t>37</t>
  </si>
  <si>
    <t>16000460</t>
  </si>
  <si>
    <t>0,18</t>
  </si>
  <si>
    <t>39</t>
  </si>
  <si>
    <t>16000631</t>
  </si>
  <si>
    <t>44</t>
  </si>
  <si>
    <t>16000628</t>
  </si>
  <si>
    <t>45</t>
  </si>
  <si>
    <t>16000625</t>
  </si>
  <si>
    <t>16000608</t>
  </si>
  <si>
    <t>136</t>
  </si>
  <si>
    <t>Школа</t>
  </si>
  <si>
    <t>16000686</t>
  </si>
  <si>
    <t>п. Переволоки</t>
  </si>
  <si>
    <t>8</t>
  </si>
  <si>
    <t>146</t>
  </si>
  <si>
    <t>КНС</t>
  </si>
  <si>
    <t>16000693</t>
  </si>
  <si>
    <t>153</t>
  </si>
  <si>
    <t>16000674</t>
  </si>
  <si>
    <t>23</t>
  </si>
  <si>
    <t>158</t>
  </si>
  <si>
    <t>16000723</t>
  </si>
  <si>
    <t>п. Преображенка</t>
  </si>
  <si>
    <t>12</t>
  </si>
  <si>
    <t>156</t>
  </si>
  <si>
    <t>16000690</t>
  </si>
  <si>
    <t>13</t>
  </si>
  <si>
    <t>171</t>
  </si>
  <si>
    <t>16000692</t>
  </si>
  <si>
    <t>ст. Звезда</t>
  </si>
  <si>
    <t>14</t>
  </si>
  <si>
    <t>159</t>
  </si>
  <si>
    <t>16000718</t>
  </si>
  <si>
    <t>п. Осинки</t>
  </si>
  <si>
    <t>15</t>
  </si>
  <si>
    <t>2*0,15</t>
  </si>
  <si>
    <t>б/н</t>
  </si>
  <si>
    <t>Клявлинский район</t>
  </si>
  <si>
    <t>Договор БП №30/С от 05.05.2006г.</t>
  </si>
  <si>
    <t xml:space="preserve">П.24(ВЛ) </t>
  </si>
  <si>
    <t>Детский сад: "Алёнушка"; "Прометей"</t>
  </si>
  <si>
    <t xml:space="preserve">03000054(ВЛ) </t>
  </si>
  <si>
    <t>ст. Клявлино</t>
  </si>
  <si>
    <t>Без увеличения мощности</t>
  </si>
  <si>
    <t>Договор БП №30/С от 05.05.2006г.Д/С №6</t>
  </si>
  <si>
    <t>П/П №1(ВЛ)</t>
  </si>
  <si>
    <t xml:space="preserve">03000252(ВЛ) </t>
  </si>
  <si>
    <t>Реконструкция отпайки ВЛ-10 кВ от Ф.КЛВ-1215</t>
  </si>
  <si>
    <t>Реконструкция ВЛ-0,4 кВ от ЗТП КЛВ 1202/160 кВА</t>
  </si>
  <si>
    <t>Сергиевский район</t>
  </si>
  <si>
    <t>2,1</t>
  </si>
  <si>
    <t xml:space="preserve">№7408 от  18.11.2015 </t>
  </si>
  <si>
    <t>п. №12</t>
  </si>
  <si>
    <t>ВЛ-0,4кВ 05000642</t>
  </si>
  <si>
    <t>пгт. Суходол ул.Солнечная</t>
  </si>
  <si>
    <t>2</t>
  </si>
  <si>
    <t>от 18.11.15 дог № 7407</t>
  </si>
  <si>
    <t>п. №5
п. №2
п. №2
п. №2</t>
  </si>
  <si>
    <t>Поликлиника п. Сургут</t>
  </si>
  <si>
    <t>КТП 05000605
ф.1 05000588
ф.2 05000571
ф.3 05000566</t>
  </si>
  <si>
    <t>с. Сергиевск ул. Победы</t>
  </si>
  <si>
    <t>28%</t>
  </si>
  <si>
    <t>1,67</t>
  </si>
  <si>
    <t>КТП от 18.11.15 дог № 7406</t>
  </si>
  <si>
    <t>п. №10
п. №7</t>
  </si>
  <si>
    <t>д/с «Ромашка» с. Сергиевск</t>
  </si>
  <si>
    <t>КТП 05000891
ВЛ 05000869</t>
  </si>
  <si>
    <t>с. Сергиевск пер. Московский</t>
  </si>
  <si>
    <t>26%</t>
  </si>
  <si>
    <t>от 18.11.15 дог № 7409</t>
  </si>
  <si>
    <t>п. №1</t>
  </si>
  <si>
    <t>ВЛ 05000543</t>
  </si>
  <si>
    <t xml:space="preserve">с. Спасск </t>
  </si>
  <si>
    <t>от 18.11.15 дог № б/н. Липовка</t>
  </si>
  <si>
    <t>п. №3</t>
  </si>
  <si>
    <t>ВЛ 05000504</t>
  </si>
  <si>
    <t>с. Старо-Дмитриевка</t>
  </si>
  <si>
    <t>1,35</t>
  </si>
  <si>
    <t>от 18.11.15 дог № 7413</t>
  </si>
  <si>
    <t>ВЛ 05000551</t>
  </si>
  <si>
    <t>п. Ровный</t>
  </si>
  <si>
    <t>3,06</t>
  </si>
  <si>
    <t>п. №2
п. №4</t>
  </si>
  <si>
    <t>ВЛ 05000550
ВЛ 05000552</t>
  </si>
  <si>
    <t>0,03</t>
  </si>
  <si>
    <t>от 18.11.15 дог № 7406</t>
  </si>
  <si>
    <t>ВЛ 05000874</t>
  </si>
  <si>
    <t>с. Сергиевск</t>
  </si>
  <si>
    <t>1,25</t>
  </si>
  <si>
    <t>от 18.11.15 дог № 7405</t>
  </si>
  <si>
    <t>п. №55</t>
  </si>
  <si>
    <t>ВЛ 05000741</t>
  </si>
  <si>
    <t>с. Сургут ул. Кооперативная</t>
  </si>
  <si>
    <t>0,75</t>
  </si>
  <si>
    <t>с. Сургут ул. Сквозная</t>
  </si>
  <si>
    <t>п. №6</t>
  </si>
  <si>
    <t>ВЛ 05000692</t>
  </si>
  <si>
    <t xml:space="preserve">пгт. Суходол ул.Г-Михайловского </t>
  </si>
  <si>
    <t>Реконструкция ВЛ-0,4кВ от КТП СВД 4211/250 кВА</t>
  </si>
  <si>
    <t>Реконструкция ВЛ-0,4кВ от КТП СРГ 2111/250 кВА с заменой КТП</t>
  </si>
  <si>
    <t>Реконструкция ВЛ-0,4 кВ от КТП СРГ 1412/400 кВА с заменой КТП</t>
  </si>
  <si>
    <t>Реконструкция ВЛ-0,4кВ от КТП КР 704/63кВА</t>
  </si>
  <si>
    <t>Реконструкция ВЛ-0,4кВ от КТП  КР 1211/160кВА</t>
  </si>
  <si>
    <t>Реконструкция ВЛ-0,4кВ от КТП  КР1305/400кВА</t>
  </si>
  <si>
    <t>Реконструкция ВЛ-0,4кВ от КТП КР 1310/160кВА</t>
  </si>
  <si>
    <t>Реконструкция ВЛ-0,4кВ от КТП  СРГ414/250</t>
  </si>
  <si>
    <t>Реконструкция ВЛ-0,4кВ от КТП СРН1302/250кВА</t>
  </si>
  <si>
    <t>Реконструкция ВЛ-0,4кВ от КТП СРН 1101/250кВА</t>
  </si>
  <si>
    <t>Реконструкция ВЛ-0,4кВ от КТП СРН 1316/250кВА</t>
  </si>
  <si>
    <t>Реконструкция оборудования в РУ-10 кВ, РУ-6 кВ ТП-2031/2х250 кВА</t>
  </si>
  <si>
    <t>Реконструкция ТП-2486/400 кВА с заменой на БКТП 400 кВА</t>
  </si>
  <si>
    <t>БКТП 400 кВА</t>
  </si>
  <si>
    <t>Реконструкция оборудования РУ-10 кВ, РУ-0,4 кВ ЗТП 2008/2*250 кВА с заменой  трансформатора и установкой второго тр-ра</t>
  </si>
  <si>
    <t>Реконструкция оборудования РУ-10 кВ, РУ-0,4 кВ ЗТП 2021/2*250 кВА с заменой трансформаторов</t>
  </si>
  <si>
    <t>Реконструкция КЛ-0,4кВ от ТП-4 (ЗТП 806/400 кВА Ф-8  ПС Переволоки)</t>
  </si>
  <si>
    <t>Реконструкция КЛ-0,4кВ от ТП-6 (ЗТП 811/250 кВА Ф-8  ПС Переволоки)</t>
  </si>
  <si>
    <t>Реконструкция ЗТП 1917/400 кВА Ф-19 пс Западная (по договору ЗТП 621/400 кВА Ф-6 пс Безенчук-тяговая) с заменой  ячеек   ЩО-70 (6 шт.), КСО (4шт.), ТМ, кабеля 10кВ питания ТМ .</t>
  </si>
  <si>
    <t>Реконструкция КТП 503/250 кВА Ф-5 ОРУ-1-10кВ  с заменой КТП</t>
  </si>
  <si>
    <t>Реконструкция КЛ-10кВ Ф-14 ПС 35/10 кВ Западная от ЗТП 1419/2*400 кВА до ЗТП 1420</t>
  </si>
  <si>
    <t>Реконструкция КЛ-10кВ Ф-20 ПС 35/10 кВЗападная от ЗТП 2001/250 кВА до  ЗТП 2002/400 кВА</t>
  </si>
  <si>
    <t>Реконструкция КЛ-10кВ  Ф-20 ПС 35/10 кВ Западная от ЗТП 2003/2*250 кВА до ЗТП 2004/2*160 кВА</t>
  </si>
  <si>
    <t>Реконструкция КЛ-10кВ  Ф-20 ПС 35/10 кВ Западная от ЗТП 2004/2*160 кВА до ЗТП 2021/2*250 кВА</t>
  </si>
  <si>
    <t>Реконструкция КЛ-10кВ Ф-14 ПС 35/10 кВ Западная от ЗТП 2004/2*160 кВА до ЗТП 1423/2*250 кВА</t>
  </si>
  <si>
    <t xml:space="preserve">Реконструкция КЛ-0,4кВ от ЗТП 1902/400 кВА </t>
  </si>
  <si>
    <t xml:space="preserve">Реконструкция КЛ-0,4кВ от ЗТП 1423/2*250 кВА </t>
  </si>
  <si>
    <t xml:space="preserve">Реконструкция КЛ-0,4кВ от ЗТП 2004/2*160 кВА </t>
  </si>
  <si>
    <t xml:space="preserve">Реконструкция КЛ-0,4кВ от ЗТП 1905/400 кВА </t>
  </si>
  <si>
    <t>Реконструкция КЛ-0,4кВ от ЗТП 2003/250 кВА  ( до МКД ул. Советская 164А)</t>
  </si>
  <si>
    <t>Реконструкция КТП 2902/160   с заменой КТП</t>
  </si>
  <si>
    <t>Реконструкция КТП 1604/250 кВА   с заменой КТП</t>
  </si>
  <si>
    <t>Реконструкция КТП 401/250 кВА   с заменой КТП</t>
  </si>
  <si>
    <t>Реконструкция КТП 403/250 кВА   с заменой КТП</t>
  </si>
  <si>
    <t>Реконструкция КТП 407/160 кВА  с заменой КТП</t>
  </si>
  <si>
    <t>Реконструкция КТП 713/160 кВА   с заменой КТП</t>
  </si>
  <si>
    <t>Реконструкция КЛ-0,4кВ от ЗТП 2001/250 кВА (до МКД Ул. Центральная дома № 103 и № 105)</t>
  </si>
  <si>
    <t xml:space="preserve">Реконструкция ТП-1515 </t>
  </si>
  <si>
    <t>Реконструкция ТП-1284</t>
  </si>
  <si>
    <t>Реконструкция ВЛ-0,4кВ от ЗТП Хв 320/250кВА с заменой эл.оборудования в ЗТП</t>
  </si>
  <si>
    <t>Реконструкция КТП Сов 1511/100 кВА с заменой КТП</t>
  </si>
  <si>
    <t>Реконструкция КТП Вл 307/100 кВА с заменой КТП</t>
  </si>
  <si>
    <t>Реконструкция КТП Хв 308/160кВА с заменой КТП</t>
  </si>
  <si>
    <t>Реконструкция КТП Хв 310/160 кВА с заменой КТП</t>
  </si>
  <si>
    <t>Реконструкция КТП Хв 417/160 кВА с заменой КТП</t>
  </si>
  <si>
    <t>Реконструкция КТП Хв 501/250 кВА с заменой КТП</t>
  </si>
  <si>
    <t>Реконструкция КТП Хв 705/160 кВА с заменой КТП</t>
  </si>
  <si>
    <t xml:space="preserve">Реконструкция оборудования РУ-0,4 кВ, РУ-6 кВ ЗТП МУХ 204/400 (ТП-64)     </t>
  </si>
  <si>
    <t>Реконструкция КЛ-6 кВ Ф-63 ПС 110/35/6  "Ремзавод" от ТП Рз 63-104 до ТП Рз 62-106, от ТП Рз 63-104 до ТП Рз 63-105, от ТП Рз 63-103 до ТП Рз 63-118, от ТП Рз 63-103 до ТП Рз 63-117, от ТП Рз 63-118 до ТП Рз 63-102, от ТП Рз 63-117 до ТП Рз 63-102</t>
  </si>
  <si>
    <t>договор КП №198/11/2900 от  08.08.11 г. приложение № 1</t>
  </si>
  <si>
    <t>25, 26, 28</t>
  </si>
  <si>
    <t>29002323, 29002034, 29000803, 29002274, 29002324</t>
  </si>
  <si>
    <t>г.  Жигулевск,  ул. Репина,  ул. Пролетарская,  ул. Морквашинская,  ул. Транспортная,  пер. Механический.</t>
  </si>
  <si>
    <t>Реконструкция КЛ-6 кВ Ф-6 ПС 110/6 "ЖЭТЗ"</t>
  </si>
  <si>
    <t>договор БП № 7Ж</t>
  </si>
  <si>
    <t>Котельная № 13</t>
  </si>
  <si>
    <t>г.Жигулевск,                    мкр. В-3,     Молодежный проспект,                          ул. Радиозаводская</t>
  </si>
  <si>
    <t>Реконструкция КЛ-6 кВ  Ф-19 ПС 110/6 "ЖЭТЗ"  от ТП ЖТ 19-121 до КТП Жт 19-133</t>
  </si>
  <si>
    <t>Рынок,магазины</t>
  </si>
  <si>
    <t>г.Жигулевск, Молодежный проспект</t>
  </si>
  <si>
    <t>Реконструкция КЛ-6 кВ Ф-5 ПС 110/6 "ЖЭТЗ"от ТП Жт 5-120 до КТП Жт 19-133</t>
  </si>
  <si>
    <t>Рынок,магазины,быт</t>
  </si>
  <si>
    <t>г.Жигулевск,                ул.Радиозаводская, Молодежный проспект</t>
  </si>
  <si>
    <t>Реконструкция ВЛЗ-6 кВ Ф-5 ПС 110/35/6 "Зольное" с заменой ВЛ</t>
  </si>
  <si>
    <t>Школа № 2, д/с"Чайка", Арт. Скважина.</t>
  </si>
  <si>
    <t>г.о.Жигулевск,           с.Солнечная Поляна</t>
  </si>
  <si>
    <t>Реконструкция ВЛ-6 кВ Ф-12 ПС 110/6 "ЖЭТЗ"</t>
  </si>
  <si>
    <t>КДЦ, магазины, быт</t>
  </si>
  <si>
    <t>г.Жигулевск,                ул.Луговая, ул.Вокзальная</t>
  </si>
  <si>
    <t>Реконструкция КЛ-6 кВ Ф-12 от ТП Жт 12-123 до ТП Жт 12-176 ПС 110/6 "ЖЭТЗ"</t>
  </si>
  <si>
    <t>г.Жигулевск,                 ул.Вокзальная</t>
  </si>
  <si>
    <t>Реконструкция КЛ-6 кВ Ф-18 от ТП РП-1 до ТП РП 18-01, от ТП РП 18-01 до ТП РП 18-02, от ТП РП 18-07 до ТП Рп 18-08, от ТП РП 18-08 до ТП Ж 1-78</t>
  </si>
  <si>
    <t xml:space="preserve">магазины, д/с "Малыш", гидрометцентр, стадион "Кристалл", школа №7, Дворец Культуры, ЦГБ, котельная </t>
  </si>
  <si>
    <t>г.Жигулевск,                 ул.Пирогова,          ул. Мира, ул.Пушкина, Больничный переулок.</t>
  </si>
  <si>
    <t>Реконструкция КЛ-0,4 кВ ТП РП 18-02/400 кВА</t>
  </si>
  <si>
    <t>121, 123, 167</t>
  </si>
  <si>
    <t>Дом Культуры</t>
  </si>
  <si>
    <t>г.Жигулевск,                 ул.Пирогова,          ул. Ленинградская</t>
  </si>
  <si>
    <t>400 (без увеличения)</t>
  </si>
  <si>
    <t>Реконструкция КЛ-0,4 кВ ТП Рз 55-19/2х400 кВА</t>
  </si>
  <si>
    <t xml:space="preserve">353,354, 355,357, 360, 361, 363, </t>
  </si>
  <si>
    <t>д/с "Красная Шапочка", РНС</t>
  </si>
  <si>
    <t xml:space="preserve">29002713, 29002646, 29002647, 29002649, 29002652, 29002137 </t>
  </si>
  <si>
    <t>г.Жигулевск,                 ул.Комсомольская,          ул. Самарская</t>
  </si>
  <si>
    <t>Реконструкция КЛ-0,4 кВ ТП М 35-52/630 кВА</t>
  </si>
  <si>
    <t>Магазины, д/с "Аленушка"</t>
  </si>
  <si>
    <t>г.Жигулевск,          мкр. Моркваши, ул.Морквашинская, ул.Промышленная</t>
  </si>
  <si>
    <t>630 (без увеличения)</t>
  </si>
  <si>
    <t>Реконструкция КЛ-6 кВ Ф-7 от ТП Яб 7-04 до РУ ЖСМ 12-04, от ТП Яб 7-16 до ТП Яб 7-02, ТП Яб 7-16 до ТП Яб 7-04</t>
  </si>
  <si>
    <t>г.Жигулевск, мкр. Яблоневый Овраг,                ул.Энергетиков</t>
  </si>
  <si>
    <t>Реконструкция КЛ-6кВ Ф-12 от  ТП ЖСМ 12-06 до ТП ЖСМ 12-01, от  ТП ЖСМ 12-01 до ТП Яб 7-02 с заменой ячеек КСО</t>
  </si>
  <si>
    <t>Дворец Культуры, стадион, церковь, быт</t>
  </si>
  <si>
    <t>Реконструкция КЛ-6кВ Ф-31 от ТП М 31-128 до КТП М 31-28, от КТП М 31-28 до КТП М 31-127,  от КТП М 31-127 до ТП М 31-128</t>
  </si>
  <si>
    <t xml:space="preserve">Быт, магазины, спасательная станция </t>
  </si>
  <si>
    <t>г.Жигулевск, ул.Майская, ул.Солнечная, ул.Набережная</t>
  </si>
  <si>
    <t>Реконструкция КЛ-6кВ Ф-23 от ТПРП 23-17 до ТПРП 23-21, от ТПРП 23-21 до ТПРП 23-18, от ТПРП 23-18 до ТПРП 23-12, от ТПРП 23-11 до ТПРП 23-10, от ТПРП 23-10 до ТП Б 15-09</t>
  </si>
  <si>
    <t xml:space="preserve">Школа № 3, д/с "Жемчужинка", детская поликлиника, магазины, хлебзавод </t>
  </si>
  <si>
    <t>г.Жигулевск,         ул.Мира,                         ул. Самарская, ул.Почтовая,  ул.Фурманова, ул.Ленина, ул.Интернационалистов</t>
  </si>
  <si>
    <t>по тех присоединению</t>
  </si>
  <si>
    <t>Реконструкция КТП Гл 7-12/ 100 кВА с заменой на КТП П 6/0,4</t>
  </si>
  <si>
    <t>г.Жигулевск,           с/о "Связь-2"</t>
  </si>
  <si>
    <t>Реконструкция РУ-6 кВ ТП Ж 26-112 с установкой нового КРУН-6 кВ; КЛ-6 кВ Ф-11 ПС 110/35/6 "Жигулевская"</t>
  </si>
  <si>
    <t>Водозабо, пекарня, быт</t>
  </si>
  <si>
    <t xml:space="preserve">29001063, 29001032, </t>
  </si>
  <si>
    <t>г.Жигулевск, мкр. Г-1, ул. Спортивная, Водозабор</t>
  </si>
  <si>
    <t xml:space="preserve">Реконструкция КТП Гл 9-07/160 кВА с заменой КТП </t>
  </si>
  <si>
    <t>Реконструкция ВЛ-0,4 кВ от КТП Ос 402/630+250 кВА с заменой КТП</t>
  </si>
  <si>
    <t>Реконструкция ВЛ-0,4 кВ от  КТП Жт 1-403/100 кВА с заменой КТП</t>
  </si>
  <si>
    <t>договор БП № 4009 от 14.05.13.</t>
  </si>
  <si>
    <t>Дачи</t>
  </si>
  <si>
    <t>29002786</t>
  </si>
  <si>
    <t>г.Жигулевск, СНТ "Жигули-228"</t>
  </si>
  <si>
    <t>15,7</t>
  </si>
  <si>
    <t xml:space="preserve">договор КП №8758 от 19.05.20 г. </t>
  </si>
  <si>
    <t>1.1.1.</t>
  </si>
  <si>
    <t>пока нет</t>
  </si>
  <si>
    <t>Ставропольский район, с. Ермаково, СНТ "Волжские Зори"</t>
  </si>
  <si>
    <t>Т1 - 33,3               Т2 - 18,7</t>
  </si>
  <si>
    <t xml:space="preserve">договор КП №7732 от 30.12.19 г. </t>
  </si>
  <si>
    <t>1.1.2.</t>
  </si>
  <si>
    <t>г.Жигулевск, СНТ "Радиотехник-1"</t>
  </si>
  <si>
    <t>58,1</t>
  </si>
  <si>
    <t>Реконструкция ВЛ-6 кВ ПС 35/6 "Глинкарьер" с заменой КТП Гл 7-09/100 кВА</t>
  </si>
  <si>
    <t>Реконструкция КТП З 501/400 кВА с заменой КТП</t>
  </si>
  <si>
    <t>Реконструкция КЛ-0,4 кВ от ТП Жт 19-121/2х400 кВА</t>
  </si>
  <si>
    <t>00022324, 29002265</t>
  </si>
  <si>
    <t>г.оЖигулевск    ул.Ново-Самарская СНТ "Нефтяник"</t>
  </si>
  <si>
    <t>Пожарная часть, сбербанк, арт скважина, быт</t>
  </si>
  <si>
    <t>00021258</t>
  </si>
  <si>
    <t>г.о Жигулевск с.Солнечная Поляна ул. М.Горьког</t>
  </si>
  <si>
    <t>29002113</t>
  </si>
  <si>
    <t xml:space="preserve">г.Жигулевск,            ул. Радиозаводская </t>
  </si>
  <si>
    <t>Реконструкция КЛ-0,4 кВ от ТП Ж 3-68/2х250 кВА</t>
  </si>
  <si>
    <t>Реконструкция КЛ-0,4 кВ от ТП Жт 12-123/2х400 кВА</t>
  </si>
  <si>
    <t>1,0</t>
  </si>
  <si>
    <t>Реконструкция КЛ-0,4 кВ от ТП Жт 12-176/2х400 кВА</t>
  </si>
  <si>
    <t>15, 202, 375, 376, 377, 379, 378</t>
  </si>
  <si>
    <t>Быт, ЦТП</t>
  </si>
  <si>
    <t>29002363, 29002365, 29002135, 29002645,  29002648, 29002366, 29002364, 29002715, 00020169</t>
  </si>
  <si>
    <t xml:space="preserve">г.Жигулевск,            мкр.Г-1 </t>
  </si>
  <si>
    <t>25, 204, 271, 298, 300, 513</t>
  </si>
  <si>
    <t>КДЦ, быт, магазины</t>
  </si>
  <si>
    <t>29002457, 29002338, 29002104</t>
  </si>
  <si>
    <t xml:space="preserve">г.Жигулевск,            ул. Вокзальная </t>
  </si>
  <si>
    <t>Магазины, быт, котельная № 7</t>
  </si>
  <si>
    <t>29002080</t>
  </si>
  <si>
    <t xml:space="preserve">КТП 2х1000 кВА </t>
  </si>
  <si>
    <t>Реконструкция КЛ-0,4кВ от ТП-105</t>
  </si>
  <si>
    <t>Реконструкция КТП-4 6/0,4 кВ / 1х250 кВА, ф.10 ПС 35/6 кВ "Октябрьск"</t>
  </si>
  <si>
    <t>Реконструкция КТП-82 6/0,4 кВ / 1х160 кВА, ф.19 ПС 35/6 кВ "Октябрьск"</t>
  </si>
  <si>
    <t>Реконструкция ВЛ-0,4 кВ от ТП-11 Ок / 250 кВА, Ф13, ПС 35/6 кВ "Октябрьск"</t>
  </si>
  <si>
    <t>Реконструкция ВЛ-0,4кВ от опоры № 6 КТП №7 до ВРУ-0,4кВ котельной №8, г. Октябрьск, ул. Красногорская</t>
  </si>
  <si>
    <t>Реконструкция КЛ от закрытой ТП № 69 до ул.Ленина, 90</t>
  </si>
  <si>
    <t xml:space="preserve">Реконструкция КЛ-6 кВ от ТП-10 до КТП-55   </t>
  </si>
  <si>
    <t>Реконструкция КЛ-6 кВ от ТП №57 до ТП № 66</t>
  </si>
  <si>
    <t>Реконструкция КЛ-6 кВ от ТП №64 до ТП №65</t>
  </si>
  <si>
    <t>Реконструкция КЛ-6 кВ от ТП Швейная ф-ка до ТП №69</t>
  </si>
  <si>
    <t>Реконструкция КЛ-0,4 кВ от ТП №66 ф.13 ПС 35/6 кВ "Октябрьск" до ул. Аносова, 51</t>
  </si>
  <si>
    <t>Реконструкция КЛ-0,4 кВ от ТП-51 6/0,4 кВ / 2х400 кВА, ф.13 ПС 35/6 кВ "Октябрьск" по ул. Гая к Швейному дому</t>
  </si>
  <si>
    <t>Реконструкция КЛ-0,4 кВ от ТП-52, Ф.4 ПС 35/6 кВ "Октябрьск" до щитка ДК Железнодорожник</t>
  </si>
  <si>
    <t>Реконструкция КЛ-0,4 кВ от ТП-60 РУ-0,4кВ к нежилому пом. в жил. доме по ул. Ленина, 43, г.о. Октябрьск</t>
  </si>
  <si>
    <t>Реконструкция КЛ-0,4кВ от КТП-106 до опоры № 1, г. Октябрьск, ул. Пролетарская</t>
  </si>
  <si>
    <t>Реконструкция КЛ-0,4кВ от опоры № 2 КТП-106 до ВРУ-0,4кВ пр. Котельной №7, г. Октябрьск</t>
  </si>
  <si>
    <t>Реконструкция КТП-18 6/0,4 кВ / 1х250 кВА, ф.19 ПС 35/6 кВ "Октябрьск"</t>
  </si>
  <si>
    <t>Реконструкция КТП-26 6/0,4 кВ / 1х160 кВА, ф.23 ПС 35/6 кВ "Октябрьск"</t>
  </si>
  <si>
    <t>Реконструкция КТП-27 6/0,4 кВ / 1х250 кВА, ф.19 ПС 35/6 кВ "Октябрьск"</t>
  </si>
  <si>
    <t>Реконструкция КТП-28 6/0,4 кВ / 1х250 кВА, ф.19 ПС 35/6 кВ "Октябрьск"</t>
  </si>
  <si>
    <t>Реконструкция КТП-33 6/0,4 кВ / 1х250 кВА, ф.19 ПС 35/6 кВ "Октябрьск"</t>
  </si>
  <si>
    <t>Реконструкция КТП-43 6/0,4 кВ / 1х160 кВА, ф.16 ПС 35/6 кВ "Октябрьск"</t>
  </si>
  <si>
    <t>Реконструкция КТП-48 6/0,4 кВ / 1х160 кВА, ф.19 ПС 35/6 кВ "Октябрьск"</t>
  </si>
  <si>
    <t>Реконструкция КТП-55 6/0,4 кВ / 1х250 кВА, ф.4 ПС 35/6 кВ "Октябрьск"</t>
  </si>
  <si>
    <t>Реконструкция КТП-58 6/0,4 кВ / 1х250 кВА, ф.10 ПС 35/6 кВ "Октябрьск"</t>
  </si>
  <si>
    <t>Реконструкция КТП-7 6/0,4 кВ / 1х160 кВА, ф.10 ПС 35/6 кВ "Октябрьск"</t>
  </si>
  <si>
    <t>Реконструкция КТП-72 6/0,4 кВ / 1х100 кВА, ф.6 ПС 110/10/6 кВ "Правая Волга"</t>
  </si>
  <si>
    <t>Реконструкция КТП-79 6/0,4 кВ / 1х160 кВА, ф.4 ПС 35/6 кВ "Октябрьск"</t>
  </si>
  <si>
    <t>Реконструкция КТП-83 6/0,4 кВ / 1х160 кВА, ф.5 ПС 110/10/6 кВ "Правая Волга"</t>
  </si>
  <si>
    <t>Реконструкция КТП-88 6/0,4 кВ / 1х250 кВА, ф.6 ПС 110/10/6 кВ "Правая Волга"</t>
  </si>
  <si>
    <t>Реконструкция ВЛ-0,4 кВ от КТП-40 Ок / 250 кВА, Ф6, ПС 110/10/6 кВ "Правая Волга"</t>
  </si>
  <si>
    <t>Реконструкция ВЛ-0,4 кВ от ТП-24 Ок / 250 кВА, Ф23, ПС 35/6 кВ "Октябрьск"</t>
  </si>
  <si>
    <t xml:space="preserve"> Реконструкция  ЗТП Сол 102/315+400  с заменой трансформатора 315 кВА                                                                   </t>
  </si>
  <si>
    <t>Реконструкция ВЛ-0,4 кВ р-н ТП-4662</t>
  </si>
  <si>
    <t>Реконструкция ВЛ-6 кВ Ф-18 ПС Долотная в пролетах опор №1-41</t>
  </si>
  <si>
    <t>Реконструкция ВЛ- 6 кВ Ф-27 ПС  Долотная в пролетах опор №1-84</t>
  </si>
  <si>
    <t xml:space="preserve">Реконструкция КВЛ-6 кВ Ф-22 ПС  Кряж-ТП-4546 </t>
  </si>
  <si>
    <t xml:space="preserve">Реконструкция ТП №1020208 (ТП-208) 2х630кВА с заменой РУ-10/0,4 кВ (2с.ш.); Отх.ф. 0,4кВ -17 шт. с переподключением КЛ-10/0,4кВ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</si>
</sst>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&quot; &quot;"/>
    <numFmt numFmtId="165" formatCode="0.000"/>
    <numFmt numFmtId="166" formatCode="00000000&quot; 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9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 Unicode MS"/>
      <family val="2"/>
      <charset val="204"/>
    </font>
    <font>
      <sz val="11"/>
      <name val="Arial"/>
      <family val="2"/>
      <charset val="204"/>
    </font>
    <font>
      <sz val="10"/>
      <name val="Arial Unicode MS"/>
      <family val="2"/>
      <charset val="204"/>
    </font>
    <font>
      <sz val="11"/>
      <name val="Arial Unicode MS"/>
      <family val="2"/>
      <charset val="204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</font>
    <font>
      <b/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7">
    <xf numFmtId="0" fontId="0" fillId="0" borderId="0"/>
    <xf numFmtId="0" fontId="7" fillId="0" borderId="0"/>
    <xf numFmtId="0" fontId="3" fillId="0" borderId="0"/>
    <xf numFmtId="0" fontId="2" fillId="0" borderId="0"/>
    <xf numFmtId="0" fontId="7" fillId="0" borderId="0"/>
    <xf numFmtId="0" fontId="33" fillId="0" borderId="0"/>
    <xf numFmtId="0" fontId="34" fillId="0" borderId="0"/>
  </cellStyleXfs>
  <cellXfs count="290">
    <xf numFmtId="0" fontId="0" fillId="0" borderId="0" xfId="0"/>
    <xf numFmtId="2" fontId="6" fillId="3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Fill="1"/>
    <xf numFmtId="0" fontId="6" fillId="0" borderId="0" xfId="0" applyFont="1" applyFill="1"/>
    <xf numFmtId="2" fontId="6" fillId="0" borderId="0" xfId="0" applyNumberFormat="1" applyFont="1" applyFill="1"/>
    <xf numFmtId="0" fontId="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distributed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distributed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distributed"/>
    </xf>
    <xf numFmtId="2" fontId="4" fillId="0" borderId="1" xfId="0" applyNumberFormat="1" applyFont="1" applyFill="1" applyBorder="1" applyAlignment="1">
      <alignment horizontal="center" vertical="distributed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distributed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/>
    <xf numFmtId="2" fontId="4" fillId="0" borderId="13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distributed"/>
    </xf>
    <xf numFmtId="2" fontId="4" fillId="2" borderId="1" xfId="0" applyNumberFormat="1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distributed"/>
    </xf>
    <xf numFmtId="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49" fontId="18" fillId="6" borderId="1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2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/>
    <xf numFmtId="0" fontId="6" fillId="2" borderId="6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4" xfId="0" applyFont="1" applyFill="1" applyBorder="1" applyAlignment="1">
      <alignment horizontal="center"/>
    </xf>
    <xf numFmtId="0" fontId="6" fillId="2" borderId="2" xfId="0" applyFont="1" applyFill="1" applyBorder="1" applyAlignment="1"/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left" vertical="distributed" wrapText="1"/>
    </xf>
    <xf numFmtId="49" fontId="18" fillId="6" borderId="2" xfId="0" applyNumberFormat="1" applyFont="1" applyFill="1" applyBorder="1" applyAlignment="1">
      <alignment horizontal="left" vertical="distributed" wrapText="1"/>
    </xf>
    <xf numFmtId="0" fontId="5" fillId="8" borderId="1" xfId="0" applyFont="1" applyFill="1" applyBorder="1" applyAlignment="1">
      <alignment wrapText="1"/>
    </xf>
    <xf numFmtId="0" fontId="6" fillId="8" borderId="1" xfId="0" applyFont="1" applyFill="1" applyBorder="1"/>
    <xf numFmtId="0" fontId="6" fillId="8" borderId="1" xfId="0" applyFont="1" applyFill="1" applyBorder="1" applyAlignment="1">
      <alignment wrapText="1"/>
    </xf>
    <xf numFmtId="165" fontId="6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wrapText="1"/>
    </xf>
    <xf numFmtId="0" fontId="6" fillId="2" borderId="0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2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9" fillId="2" borderId="1" xfId="0" applyFont="1" applyFill="1" applyBorder="1"/>
    <xf numFmtId="0" fontId="4" fillId="2" borderId="6" xfId="0" applyFont="1" applyFill="1" applyBorder="1"/>
    <xf numFmtId="0" fontId="6" fillId="2" borderId="6" xfId="0" applyFont="1" applyFill="1" applyBorder="1"/>
    <xf numFmtId="0" fontId="6" fillId="2" borderId="14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8" fillId="0" borderId="0" xfId="0" applyFont="1" applyFill="1"/>
    <xf numFmtId="0" fontId="8" fillId="0" borderId="1" xfId="0" applyFont="1" applyFill="1" applyBorder="1"/>
    <xf numFmtId="49" fontId="18" fillId="0" borderId="1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2" borderId="13" xfId="0" applyFont="1" applyFill="1" applyBorder="1"/>
    <xf numFmtId="0" fontId="8" fillId="2" borderId="2" xfId="0" applyFont="1" applyFill="1" applyBorder="1"/>
    <xf numFmtId="0" fontId="6" fillId="0" borderId="3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left" vertical="center" wrapText="1"/>
    </xf>
    <xf numFmtId="3" fontId="6" fillId="2" borderId="1" xfId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1" xfId="0" quotePrefix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left" vertical="distributed" wrapText="1"/>
    </xf>
    <xf numFmtId="49" fontId="26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left" vertical="top" wrapText="1"/>
    </xf>
    <xf numFmtId="0" fontId="8" fillId="9" borderId="1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9" fillId="2" borderId="1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/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0" fontId="31" fillId="2" borderId="1" xfId="0" applyFont="1" applyFill="1" applyBorder="1"/>
    <xf numFmtId="0" fontId="31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/>
    </xf>
    <xf numFmtId="0" fontId="32" fillId="2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2" fontId="6" fillId="2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/>
    <xf numFmtId="0" fontId="31" fillId="2" borderId="5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49" fontId="29" fillId="6" borderId="6" xfId="0" applyNumberFormat="1" applyFont="1" applyFill="1" applyBorder="1" applyAlignment="1">
      <alignment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31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49" fontId="18" fillId="6" borderId="6" xfId="0" applyNumberFormat="1" applyFont="1" applyFill="1" applyBorder="1" applyAlignment="1">
      <alignment wrapText="1"/>
    </xf>
    <xf numFmtId="49" fontId="18" fillId="6" borderId="6" xfId="0" applyNumberFormat="1" applyFont="1" applyFill="1" applyBorder="1" applyAlignment="1">
      <alignment horizontal="center" wrapText="1"/>
    </xf>
    <xf numFmtId="49" fontId="18" fillId="6" borderId="6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2" fontId="17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left" vertical="distributed" wrapText="1"/>
    </xf>
    <xf numFmtId="49" fontId="18" fillId="6" borderId="1" xfId="0" applyNumberFormat="1" applyFont="1" applyFill="1" applyBorder="1" applyAlignment="1">
      <alignment wrapText="1"/>
    </xf>
    <xf numFmtId="49" fontId="18" fillId="6" borderId="1" xfId="0" applyNumberFormat="1" applyFont="1" applyFill="1" applyBorder="1" applyAlignment="1">
      <alignment horizontal="center" vertical="distributed" wrapText="1"/>
    </xf>
    <xf numFmtId="49" fontId="18" fillId="6" borderId="1" xfId="0" applyNumberFormat="1" applyFont="1" applyFill="1" applyBorder="1" applyAlignment="1">
      <alignment vertical="center" wrapText="1"/>
    </xf>
    <xf numFmtId="9" fontId="8" fillId="2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1" xfId="0" applyFont="1" applyFill="1" applyBorder="1" applyAlignment="1">
      <alignment vertical="center"/>
    </xf>
    <xf numFmtId="49" fontId="18" fillId="6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" fontId="8" fillId="2" borderId="1" xfId="0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7" xfId="0" applyFont="1" applyFill="1" applyBorder="1"/>
    <xf numFmtId="0" fontId="8" fillId="2" borderId="3" xfId="0" applyFont="1" applyFill="1" applyBorder="1"/>
    <xf numFmtId="2" fontId="8" fillId="2" borderId="4" xfId="0" applyNumberFormat="1" applyFont="1" applyFill="1" applyBorder="1" applyAlignment="1">
      <alignment horizontal="center" vertical="center"/>
    </xf>
    <xf numFmtId="0" fontId="8" fillId="2" borderId="18" xfId="0" applyFont="1" applyFill="1" applyBorder="1"/>
    <xf numFmtId="164" fontId="20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left" vertical="distributed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6" fillId="2" borderId="1" xfId="5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35" fillId="2" borderId="21" xfId="5" applyNumberFormat="1" applyFont="1" applyFill="1" applyBorder="1" applyAlignment="1">
      <alignment horizontal="left" vertical="top" wrapText="1"/>
    </xf>
    <xf numFmtId="49" fontId="6" fillId="2" borderId="5" xfId="6" applyNumberFormat="1" applyFont="1" applyFill="1" applyBorder="1" applyAlignment="1">
      <alignment horizontal="left" vertical="center" wrapText="1"/>
    </xf>
    <xf numFmtId="17" fontId="8" fillId="2" borderId="1" xfId="0" applyNumberFormat="1" applyFont="1" applyFill="1" applyBorder="1"/>
    <xf numFmtId="16" fontId="8" fillId="2" borderId="1" xfId="0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8" fillId="2" borderId="7" xfId="0" applyFont="1" applyFill="1" applyBorder="1"/>
    <xf numFmtId="2" fontId="8" fillId="2" borderId="2" xfId="0" applyNumberFormat="1" applyFont="1" applyFill="1" applyBorder="1" applyAlignment="1">
      <alignment horizontal="center" vertical="center"/>
    </xf>
    <xf numFmtId="0" fontId="30" fillId="2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wrapText="1"/>
    </xf>
    <xf numFmtId="2" fontId="17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 vertical="center" wrapText="1"/>
    </xf>
    <xf numFmtId="0" fontId="17" fillId="0" borderId="0" xfId="0" applyFont="1" applyFill="1" applyAlignment="1">
      <alignment horizontal="left" vertical="center"/>
    </xf>
  </cellXfs>
  <cellStyles count="7">
    <cellStyle name="Обычный" xfId="0" builtinId="0"/>
    <cellStyle name="Обычный 10" xfId="2"/>
    <cellStyle name="Обычный 2" xfId="1"/>
    <cellStyle name="Обычный 2 2" xfId="4"/>
    <cellStyle name="Обычный 3" xfId="3"/>
    <cellStyle name="Обычный 4" xfId="6"/>
    <cellStyle name="Обычный_Лист1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601704</xdr:colOff>
      <xdr:row>58</xdr:row>
      <xdr:rowOff>0</xdr:rowOff>
    </xdr:from>
    <xdr:ext cx="264560" cy="914400"/>
    <xdr:sp macro="" textlink="">
      <xdr:nvSpPr>
        <xdr:cNvPr id="2" name="TextBox 1"/>
        <xdr:cNvSpPr txBox="1"/>
      </xdr:nvSpPr>
      <xdr:spPr>
        <a:xfrm rot="5400000">
          <a:off x="14003990" y="110714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104</xdr:row>
      <xdr:rowOff>11257</xdr:rowOff>
    </xdr:from>
    <xdr:ext cx="264560" cy="914400"/>
    <xdr:sp macro="" textlink="">
      <xdr:nvSpPr>
        <xdr:cNvPr id="3" name="TextBox 2"/>
        <xdr:cNvSpPr txBox="1"/>
      </xdr:nvSpPr>
      <xdr:spPr>
        <a:xfrm rot="5400000">
          <a:off x="3866080" y="2507260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264560" cy="914400"/>
    <xdr:sp macro="" textlink="">
      <xdr:nvSpPr>
        <xdr:cNvPr id="4" name="TextBox 3"/>
        <xdr:cNvSpPr txBox="1"/>
      </xdr:nvSpPr>
      <xdr:spPr>
        <a:xfrm rot="5400000">
          <a:off x="4180405" y="64780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264560" cy="914400"/>
    <xdr:sp macro="" textlink="">
      <xdr:nvSpPr>
        <xdr:cNvPr id="5" name="TextBox 4"/>
        <xdr:cNvSpPr txBox="1"/>
      </xdr:nvSpPr>
      <xdr:spPr>
        <a:xfrm rot="5400000">
          <a:off x="4180405" y="64780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271</xdr:row>
      <xdr:rowOff>0</xdr:rowOff>
    </xdr:from>
    <xdr:ext cx="264560" cy="914400"/>
    <xdr:sp macro="" textlink="">
      <xdr:nvSpPr>
        <xdr:cNvPr id="6" name="TextBox 5"/>
        <xdr:cNvSpPr txBox="1"/>
      </xdr:nvSpPr>
      <xdr:spPr>
        <a:xfrm rot="5400000">
          <a:off x="3418405" y="28909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271</xdr:row>
      <xdr:rowOff>0</xdr:rowOff>
    </xdr:from>
    <xdr:ext cx="264560" cy="914400"/>
    <xdr:sp macro="" textlink="">
      <xdr:nvSpPr>
        <xdr:cNvPr id="7" name="TextBox 6"/>
        <xdr:cNvSpPr txBox="1"/>
      </xdr:nvSpPr>
      <xdr:spPr>
        <a:xfrm rot="5400000">
          <a:off x="3418405" y="28909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112</xdr:row>
      <xdr:rowOff>11257</xdr:rowOff>
    </xdr:from>
    <xdr:ext cx="264560" cy="914400"/>
    <xdr:sp macro="" textlink="">
      <xdr:nvSpPr>
        <xdr:cNvPr id="8" name="TextBox 7"/>
        <xdr:cNvSpPr txBox="1"/>
      </xdr:nvSpPr>
      <xdr:spPr>
        <a:xfrm rot="5400000">
          <a:off x="3418405" y="1640485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115</xdr:row>
      <xdr:rowOff>11257</xdr:rowOff>
    </xdr:from>
    <xdr:ext cx="264560" cy="914400"/>
    <xdr:sp macro="" textlink="">
      <xdr:nvSpPr>
        <xdr:cNvPr id="9" name="TextBox 8"/>
        <xdr:cNvSpPr txBox="1"/>
      </xdr:nvSpPr>
      <xdr:spPr>
        <a:xfrm rot="5400000">
          <a:off x="3418405" y="1739545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115</xdr:row>
      <xdr:rowOff>11257</xdr:rowOff>
    </xdr:from>
    <xdr:ext cx="264560" cy="914400"/>
    <xdr:sp macro="" textlink="">
      <xdr:nvSpPr>
        <xdr:cNvPr id="11" name="TextBox 10"/>
        <xdr:cNvSpPr txBox="1"/>
      </xdr:nvSpPr>
      <xdr:spPr>
        <a:xfrm rot="5400000">
          <a:off x="3418405" y="1739545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133</xdr:row>
      <xdr:rowOff>0</xdr:rowOff>
    </xdr:from>
    <xdr:ext cx="264560" cy="914400"/>
    <xdr:sp macro="" textlink="">
      <xdr:nvSpPr>
        <xdr:cNvPr id="12" name="TextBox 11"/>
        <xdr:cNvSpPr txBox="1"/>
      </xdr:nvSpPr>
      <xdr:spPr>
        <a:xfrm rot="5400000">
          <a:off x="3418405" y="267853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147</xdr:row>
      <xdr:rowOff>0</xdr:rowOff>
    </xdr:from>
    <xdr:ext cx="264560" cy="914400"/>
    <xdr:sp macro="" textlink="">
      <xdr:nvSpPr>
        <xdr:cNvPr id="13" name="TextBox 12"/>
        <xdr:cNvSpPr txBox="1"/>
      </xdr:nvSpPr>
      <xdr:spPr>
        <a:xfrm rot="5400000">
          <a:off x="5399605" y="7192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147</xdr:row>
      <xdr:rowOff>0</xdr:rowOff>
    </xdr:from>
    <xdr:ext cx="264560" cy="914400"/>
    <xdr:sp macro="" textlink="">
      <xdr:nvSpPr>
        <xdr:cNvPr id="14" name="TextBox 13"/>
        <xdr:cNvSpPr txBox="1"/>
      </xdr:nvSpPr>
      <xdr:spPr>
        <a:xfrm rot="5400000">
          <a:off x="5399605" y="7192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148</xdr:row>
      <xdr:rowOff>0</xdr:rowOff>
    </xdr:from>
    <xdr:ext cx="264560" cy="914400"/>
    <xdr:sp macro="" textlink="">
      <xdr:nvSpPr>
        <xdr:cNvPr id="15" name="TextBox 14"/>
        <xdr:cNvSpPr txBox="1"/>
      </xdr:nvSpPr>
      <xdr:spPr>
        <a:xfrm rot="5400000">
          <a:off x="5399605" y="73924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148</xdr:row>
      <xdr:rowOff>0</xdr:rowOff>
    </xdr:from>
    <xdr:ext cx="264560" cy="914400"/>
    <xdr:sp macro="" textlink="">
      <xdr:nvSpPr>
        <xdr:cNvPr id="16" name="TextBox 15"/>
        <xdr:cNvSpPr txBox="1"/>
      </xdr:nvSpPr>
      <xdr:spPr>
        <a:xfrm rot="5400000">
          <a:off x="5399605" y="73924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155</xdr:row>
      <xdr:rowOff>0</xdr:rowOff>
    </xdr:from>
    <xdr:ext cx="264560" cy="914400"/>
    <xdr:sp macro="" textlink="">
      <xdr:nvSpPr>
        <xdr:cNvPr id="17" name="TextBox 16"/>
        <xdr:cNvSpPr txBox="1"/>
      </xdr:nvSpPr>
      <xdr:spPr>
        <a:xfrm rot="5400000">
          <a:off x="5399605" y="953559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257</xdr:row>
      <xdr:rowOff>0</xdr:rowOff>
    </xdr:from>
    <xdr:ext cx="264560" cy="914400"/>
    <xdr:sp macro="" textlink="">
      <xdr:nvSpPr>
        <xdr:cNvPr id="20" name="TextBox 19"/>
        <xdr:cNvSpPr txBox="1"/>
      </xdr:nvSpPr>
      <xdr:spPr>
        <a:xfrm rot="5400000">
          <a:off x="4180405" y="175556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143</xdr:row>
      <xdr:rowOff>0</xdr:rowOff>
    </xdr:from>
    <xdr:ext cx="264560" cy="914400"/>
    <xdr:sp macro="" textlink="">
      <xdr:nvSpPr>
        <xdr:cNvPr id="21" name="TextBox 20"/>
        <xdr:cNvSpPr txBox="1"/>
      </xdr:nvSpPr>
      <xdr:spPr>
        <a:xfrm rot="5400000">
          <a:off x="4180405" y="255566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143</xdr:row>
      <xdr:rowOff>0</xdr:rowOff>
    </xdr:from>
    <xdr:ext cx="264560" cy="914400"/>
    <xdr:sp macro="" textlink="">
      <xdr:nvSpPr>
        <xdr:cNvPr id="22" name="TextBox 21"/>
        <xdr:cNvSpPr txBox="1"/>
      </xdr:nvSpPr>
      <xdr:spPr>
        <a:xfrm rot="5400000">
          <a:off x="4180405" y="255566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88</xdr:row>
      <xdr:rowOff>0</xdr:rowOff>
    </xdr:from>
    <xdr:ext cx="264560" cy="914400"/>
    <xdr:sp macro="" textlink="">
      <xdr:nvSpPr>
        <xdr:cNvPr id="24" name="TextBox 23"/>
        <xdr:cNvSpPr txBox="1"/>
      </xdr:nvSpPr>
      <xdr:spPr>
        <a:xfrm rot="5400000">
          <a:off x="3980380" y="64780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88</xdr:row>
      <xdr:rowOff>0</xdr:rowOff>
    </xdr:from>
    <xdr:ext cx="264560" cy="914400"/>
    <xdr:sp macro="" textlink="">
      <xdr:nvSpPr>
        <xdr:cNvPr id="25" name="TextBox 24"/>
        <xdr:cNvSpPr txBox="1"/>
      </xdr:nvSpPr>
      <xdr:spPr>
        <a:xfrm rot="5400000">
          <a:off x="3980380" y="647807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0</xdr:row>
      <xdr:rowOff>11257</xdr:rowOff>
    </xdr:from>
    <xdr:ext cx="264560" cy="914400"/>
    <xdr:sp macro="" textlink="">
      <xdr:nvSpPr>
        <xdr:cNvPr id="26" name="TextBox 25"/>
        <xdr:cNvSpPr txBox="1"/>
      </xdr:nvSpPr>
      <xdr:spPr>
        <a:xfrm rot="5400000">
          <a:off x="4180405" y="2535662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357"/>
  <sheetViews>
    <sheetView tabSelected="1" topLeftCell="A13" zoomScale="80" zoomScaleNormal="80" workbookViewId="0">
      <pane ySplit="10" topLeftCell="A102" activePane="bottomLeft" state="frozen"/>
      <selection activeCell="A13" sqref="A13"/>
      <selection pane="bottomLeft" activeCell="B25" sqref="B25"/>
    </sheetView>
  </sheetViews>
  <sheetFormatPr defaultRowHeight="15" x14ac:dyDescent="0.25"/>
  <cols>
    <col min="1" max="1" width="8.42578125" style="96" customWidth="1"/>
    <col min="2" max="2" width="59.140625" style="7" customWidth="1"/>
    <col min="3" max="3" width="15.140625" style="96" hidden="1" customWidth="1"/>
    <col min="4" max="4" width="17" style="7" hidden="1" customWidth="1"/>
    <col min="5" max="5" width="10.85546875" style="48" hidden="1" customWidth="1"/>
    <col min="6" max="6" width="9.140625" style="48" hidden="1" customWidth="1"/>
    <col min="7" max="10" width="9.140625" style="7" hidden="1" customWidth="1"/>
    <col min="11" max="11" width="10.5703125" style="88" customWidth="1"/>
    <col min="12" max="12" width="9.140625" style="83" hidden="1" customWidth="1"/>
    <col min="13" max="25" width="9.140625" style="7" hidden="1" customWidth="1"/>
    <col min="26" max="26" width="9.140625" style="11" hidden="1" customWidth="1"/>
    <col min="27" max="27" width="16.85546875" style="86" customWidth="1"/>
    <col min="28" max="29" width="18" style="48" customWidth="1"/>
    <col min="30" max="30" width="20.5703125" style="48" customWidth="1"/>
    <col min="31" max="31" width="20.140625" style="48" customWidth="1"/>
    <col min="32" max="32" width="13.7109375" style="48" customWidth="1"/>
    <col min="33" max="33" width="12.7109375" style="48" customWidth="1"/>
    <col min="34" max="34" width="16.140625" style="48" customWidth="1"/>
    <col min="35" max="35" width="15.5703125" style="48" customWidth="1"/>
    <col min="36" max="36" width="21.5703125" style="7" customWidth="1"/>
    <col min="37" max="37" width="16.42578125" style="7" hidden="1" customWidth="1"/>
    <col min="38" max="38" width="0" style="7" hidden="1" customWidth="1"/>
    <col min="39" max="16384" width="9.140625" style="7"/>
  </cols>
  <sheetData>
    <row r="2" spans="1:38" ht="15.75" x14ac:dyDescent="0.25">
      <c r="A2" s="13"/>
      <c r="B2" s="14"/>
      <c r="C2" s="14"/>
      <c r="D2" s="14"/>
      <c r="E2" s="38"/>
      <c r="F2" s="38"/>
      <c r="G2" s="14"/>
      <c r="H2" s="14"/>
      <c r="I2" s="14"/>
      <c r="J2" s="14"/>
      <c r="K2" s="87"/>
      <c r="L2" s="82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79"/>
      <c r="AA2" s="84"/>
      <c r="AB2" s="62"/>
      <c r="AC2" s="64"/>
      <c r="AD2" s="61"/>
      <c r="AE2" s="60"/>
      <c r="AF2" s="38"/>
      <c r="AG2" s="38"/>
      <c r="AH2" s="38"/>
      <c r="AI2" s="38"/>
    </row>
    <row r="3" spans="1:38" ht="15.75" x14ac:dyDescent="0.25">
      <c r="A3" s="13"/>
      <c r="B3" s="14"/>
      <c r="C3" s="14"/>
      <c r="D3" s="14"/>
      <c r="E3" s="38"/>
      <c r="F3" s="38"/>
      <c r="G3" s="14"/>
      <c r="H3" s="14"/>
      <c r="I3" s="14"/>
      <c r="J3" s="14"/>
      <c r="K3" s="87"/>
      <c r="L3" s="82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6" t="s">
        <v>8</v>
      </c>
      <c r="Z3" s="179"/>
      <c r="AA3" s="84"/>
      <c r="AB3" s="62"/>
      <c r="AC3" s="64"/>
      <c r="AD3" s="61"/>
      <c r="AE3" s="60"/>
      <c r="AF3" s="38"/>
      <c r="AG3" s="38"/>
      <c r="AH3" s="38"/>
      <c r="AI3" s="38"/>
    </row>
    <row r="4" spans="1:38" ht="15.75" x14ac:dyDescent="0.25">
      <c r="A4" s="13"/>
      <c r="B4" s="14"/>
      <c r="C4" s="14"/>
      <c r="D4" s="14"/>
      <c r="E4" s="38"/>
      <c r="F4" s="38"/>
      <c r="G4" s="14"/>
      <c r="H4" s="14"/>
      <c r="I4" s="14"/>
      <c r="J4" s="14"/>
      <c r="K4" s="87"/>
      <c r="L4" s="82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6" t="s">
        <v>9</v>
      </c>
      <c r="Z4" s="179"/>
      <c r="AA4" s="84"/>
      <c r="AB4" s="63"/>
      <c r="AC4" s="64"/>
      <c r="AD4" s="61"/>
      <c r="AE4" s="60"/>
      <c r="AF4" s="38"/>
      <c r="AG4" s="38"/>
      <c r="AH4" s="38"/>
      <c r="AI4" s="38"/>
    </row>
    <row r="5" spans="1:38" ht="15.75" x14ac:dyDescent="0.25">
      <c r="A5" s="13"/>
      <c r="B5" s="14"/>
      <c r="C5" s="14"/>
      <c r="D5" s="14"/>
      <c r="E5" s="38"/>
      <c r="F5" s="38"/>
      <c r="G5" s="14"/>
      <c r="H5" s="14"/>
      <c r="I5" s="14"/>
      <c r="J5" s="14"/>
      <c r="K5" s="87"/>
      <c r="L5" s="82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6" t="s">
        <v>10</v>
      </c>
      <c r="Z5" s="179"/>
      <c r="AA5" s="85"/>
      <c r="AB5" s="64"/>
      <c r="AC5" s="64"/>
      <c r="AD5" s="65"/>
      <c r="AE5" s="60"/>
      <c r="AF5" s="38"/>
      <c r="AG5" s="38"/>
      <c r="AH5" s="38"/>
      <c r="AI5" s="38"/>
    </row>
    <row r="6" spans="1:38" ht="15.75" x14ac:dyDescent="0.25">
      <c r="A6" s="13"/>
      <c r="B6" s="14"/>
      <c r="C6" s="14"/>
      <c r="D6" s="14"/>
      <c r="E6" s="38"/>
      <c r="F6" s="38"/>
      <c r="G6" s="14"/>
      <c r="H6" s="14"/>
      <c r="I6" s="14"/>
      <c r="J6" s="14"/>
      <c r="K6" s="87"/>
      <c r="L6" s="82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6"/>
      <c r="Y6" s="14"/>
      <c r="Z6" s="179"/>
      <c r="AA6" s="85"/>
      <c r="AB6" s="64"/>
      <c r="AC6" s="64"/>
      <c r="AD6" s="65"/>
      <c r="AE6" s="60"/>
      <c r="AF6" s="38"/>
      <c r="AG6" s="38"/>
      <c r="AH6" s="38"/>
      <c r="AI6" s="38"/>
    </row>
    <row r="7" spans="1:38" ht="25.5" x14ac:dyDescent="0.35">
      <c r="A7" s="285" t="s">
        <v>47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180"/>
      <c r="AA7" s="85"/>
      <c r="AB7" s="64"/>
      <c r="AC7" s="64"/>
      <c r="AD7" s="65"/>
      <c r="AE7" s="60"/>
      <c r="AF7" s="38"/>
      <c r="AG7" s="38"/>
      <c r="AH7" s="38"/>
      <c r="AI7" s="38"/>
    </row>
    <row r="8" spans="1:38" ht="15.75" x14ac:dyDescent="0.25">
      <c r="A8" s="13"/>
      <c r="B8" s="14"/>
      <c r="C8" s="14"/>
      <c r="D8" s="14"/>
      <c r="E8" s="38"/>
      <c r="F8" s="38"/>
      <c r="G8" s="14"/>
      <c r="H8" s="14"/>
      <c r="I8" s="14"/>
      <c r="J8" s="14"/>
      <c r="K8" s="87"/>
      <c r="L8" s="82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79"/>
      <c r="AA8" s="85"/>
      <c r="AB8" s="64"/>
      <c r="AC8" s="64"/>
      <c r="AD8" s="65"/>
      <c r="AE8" s="60"/>
      <c r="AF8" s="38"/>
      <c r="AG8" s="38"/>
      <c r="AH8" s="38"/>
      <c r="AI8" s="38"/>
    </row>
    <row r="9" spans="1:38" ht="18.75" x14ac:dyDescent="0.3">
      <c r="A9" s="13"/>
      <c r="B9" s="286"/>
      <c r="C9" s="286"/>
      <c r="D9" s="14"/>
      <c r="E9" s="38"/>
      <c r="F9" s="38"/>
      <c r="G9" s="14"/>
      <c r="H9" s="14"/>
      <c r="I9" s="14"/>
      <c r="J9" s="14"/>
      <c r="K9" s="87"/>
      <c r="L9" s="82"/>
      <c r="M9" s="14"/>
      <c r="N9" s="14"/>
      <c r="O9" s="14"/>
      <c r="P9" s="14"/>
      <c r="Q9" s="14"/>
      <c r="R9" s="14"/>
      <c r="S9" s="14"/>
      <c r="T9" s="14"/>
      <c r="U9" s="17"/>
      <c r="V9" s="17"/>
      <c r="W9" s="17"/>
      <c r="X9" s="287" t="s">
        <v>11</v>
      </c>
      <c r="Y9" s="287"/>
      <c r="Z9" s="181"/>
      <c r="AA9" s="85"/>
      <c r="AB9" s="64"/>
      <c r="AC9" s="64"/>
      <c r="AD9" s="65"/>
      <c r="AE9" s="60"/>
      <c r="AF9" s="38"/>
      <c r="AG9" s="38"/>
      <c r="AH9" s="38"/>
      <c r="AI9" s="38"/>
    </row>
    <row r="10" spans="1:38" ht="18.75" x14ac:dyDescent="0.25">
      <c r="A10" s="13"/>
      <c r="B10" s="18"/>
      <c r="C10" s="18"/>
      <c r="D10" s="18"/>
      <c r="E10" s="38"/>
      <c r="F10" s="38"/>
      <c r="G10" s="14"/>
      <c r="H10" s="14"/>
      <c r="I10" s="14"/>
      <c r="J10" s="14"/>
      <c r="K10" s="87"/>
      <c r="L10" s="82"/>
      <c r="M10" s="14"/>
      <c r="N10" s="14"/>
      <c r="O10" s="14"/>
      <c r="P10" s="14"/>
      <c r="Q10" s="14"/>
      <c r="R10" s="14"/>
      <c r="S10" s="14"/>
      <c r="T10" s="14"/>
      <c r="U10" s="288" t="s">
        <v>12</v>
      </c>
      <c r="V10" s="288"/>
      <c r="W10" s="288"/>
      <c r="X10" s="288"/>
      <c r="Y10" s="288"/>
      <c r="Z10" s="182"/>
      <c r="AA10" s="85"/>
      <c r="AB10" s="64"/>
      <c r="AC10" s="64"/>
      <c r="AD10" s="65"/>
      <c r="AE10" s="60"/>
      <c r="AF10" s="38"/>
      <c r="AG10" s="38"/>
      <c r="AH10" s="38"/>
      <c r="AI10" s="38"/>
    </row>
    <row r="11" spans="1:38" ht="18.75" x14ac:dyDescent="0.3">
      <c r="A11" s="13"/>
      <c r="B11" s="289"/>
      <c r="C11" s="289"/>
      <c r="D11" s="17"/>
      <c r="E11" s="38"/>
      <c r="F11" s="38"/>
      <c r="G11" s="14"/>
      <c r="H11" s="14"/>
      <c r="I11" s="14"/>
      <c r="J11" s="14"/>
      <c r="K11" s="87"/>
      <c r="L11" s="82"/>
      <c r="M11" s="14"/>
      <c r="N11" s="14"/>
      <c r="O11" s="14"/>
      <c r="P11" s="14"/>
      <c r="Q11" s="14"/>
      <c r="R11" s="14"/>
      <c r="S11" s="14"/>
      <c r="T11" s="14"/>
      <c r="U11" s="17"/>
      <c r="V11" s="284"/>
      <c r="W11" s="284"/>
      <c r="X11" s="284"/>
      <c r="Y11" s="284"/>
      <c r="Z11" s="183"/>
      <c r="AA11" s="85"/>
      <c r="AB11" s="64"/>
      <c r="AC11" s="64"/>
      <c r="AD11" s="65"/>
      <c r="AE11" s="60"/>
      <c r="AF11" s="38"/>
      <c r="AG11" s="38"/>
      <c r="AH11" s="38"/>
      <c r="AI11" s="38"/>
    </row>
    <row r="12" spans="1:38" ht="18.75" x14ac:dyDescent="0.3">
      <c r="A12" s="13"/>
      <c r="B12" s="281"/>
      <c r="C12" s="281"/>
      <c r="D12" s="14"/>
      <c r="E12" s="38"/>
      <c r="F12" s="38"/>
      <c r="G12" s="14"/>
      <c r="H12" s="14"/>
      <c r="I12" s="14"/>
      <c r="J12" s="14"/>
      <c r="K12" s="87"/>
      <c r="L12" s="82"/>
      <c r="M12" s="14"/>
      <c r="N12" s="14"/>
      <c r="O12" s="14"/>
      <c r="P12" s="14"/>
      <c r="Q12" s="14"/>
      <c r="R12" s="14"/>
      <c r="S12" s="14"/>
      <c r="T12" s="14"/>
      <c r="U12" s="17"/>
      <c r="V12" s="17"/>
      <c r="W12" s="282" t="s">
        <v>13</v>
      </c>
      <c r="X12" s="282"/>
      <c r="Y12" s="282"/>
      <c r="Z12" s="184"/>
      <c r="AA12" s="85"/>
      <c r="AB12" s="64"/>
      <c r="AC12" s="64"/>
      <c r="AD12" s="65"/>
      <c r="AE12" s="60"/>
      <c r="AF12" s="38"/>
      <c r="AG12" s="38"/>
      <c r="AH12" s="38"/>
      <c r="AI12" s="38"/>
    </row>
    <row r="13" spans="1:38" ht="18.75" x14ac:dyDescent="0.3">
      <c r="A13" s="13"/>
      <c r="B13" s="283"/>
      <c r="C13" s="283"/>
      <c r="D13" s="14"/>
      <c r="E13" s="38"/>
      <c r="F13" s="38"/>
      <c r="G13" s="14"/>
      <c r="H13" s="14"/>
      <c r="I13" s="14"/>
      <c r="J13" s="14"/>
      <c r="K13" s="87"/>
      <c r="L13" s="82"/>
      <c r="M13" s="14"/>
      <c r="N13" s="14"/>
      <c r="O13" s="14"/>
      <c r="P13" s="14"/>
      <c r="Q13" s="14"/>
      <c r="R13" s="14"/>
      <c r="S13" s="14"/>
      <c r="T13" s="284" t="s">
        <v>14</v>
      </c>
      <c r="U13" s="284"/>
      <c r="V13" s="284"/>
      <c r="W13" s="284"/>
      <c r="X13" s="284"/>
      <c r="Y13" s="284"/>
      <c r="Z13" s="183"/>
      <c r="AA13" s="85"/>
      <c r="AB13" s="64"/>
      <c r="AC13" s="64"/>
      <c r="AD13" s="65"/>
      <c r="AE13" s="60"/>
      <c r="AF13" s="38"/>
      <c r="AG13" s="38"/>
      <c r="AH13" s="38"/>
      <c r="AI13" s="38"/>
    </row>
    <row r="14" spans="1:38" ht="18.75" x14ac:dyDescent="0.3">
      <c r="A14" s="13"/>
      <c r="B14" s="283"/>
      <c r="C14" s="283"/>
      <c r="D14" s="14"/>
      <c r="E14" s="38"/>
      <c r="F14" s="38"/>
      <c r="G14" s="14"/>
      <c r="H14" s="14"/>
      <c r="I14" s="14"/>
      <c r="J14" s="14"/>
      <c r="K14" s="87"/>
      <c r="L14" s="82"/>
      <c r="M14" s="14"/>
      <c r="N14" s="14"/>
      <c r="O14" s="14"/>
      <c r="P14" s="14"/>
      <c r="Q14" s="14"/>
      <c r="R14" s="14"/>
      <c r="S14" s="14"/>
      <c r="T14" s="14"/>
      <c r="U14" s="17"/>
      <c r="V14" s="17"/>
      <c r="W14" s="17"/>
      <c r="X14" s="284" t="s">
        <v>15</v>
      </c>
      <c r="Y14" s="284"/>
      <c r="Z14" s="183"/>
      <c r="AA14" s="85"/>
      <c r="AB14" s="64"/>
      <c r="AC14" s="64"/>
      <c r="AD14" s="65"/>
      <c r="AE14" s="60"/>
      <c r="AF14" s="38"/>
      <c r="AG14" s="38"/>
      <c r="AH14" s="38"/>
      <c r="AI14" s="38"/>
    </row>
    <row r="15" spans="1:38" ht="16.5" thickBot="1" x14ac:dyDescent="0.3">
      <c r="A15" s="13"/>
      <c r="B15" s="14"/>
      <c r="C15" s="14"/>
      <c r="D15" s="14"/>
      <c r="E15" s="38"/>
      <c r="F15" s="38"/>
      <c r="G15" s="14"/>
      <c r="H15" s="14"/>
      <c r="I15" s="14"/>
      <c r="J15" s="14"/>
      <c r="K15" s="87"/>
      <c r="L15" s="82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6"/>
      <c r="Z15" s="179"/>
      <c r="AA15" s="85"/>
      <c r="AB15" s="64"/>
      <c r="AC15" s="64"/>
      <c r="AD15" s="65"/>
      <c r="AE15" s="60"/>
      <c r="AF15" s="38"/>
      <c r="AG15" s="38"/>
      <c r="AH15" s="38"/>
      <c r="AI15" s="38"/>
    </row>
    <row r="16" spans="1:38" ht="15.75" x14ac:dyDescent="0.25">
      <c r="A16" s="277" t="s">
        <v>0</v>
      </c>
      <c r="B16" s="279" t="s">
        <v>1</v>
      </c>
      <c r="C16" s="279" t="s">
        <v>16</v>
      </c>
      <c r="D16" s="279"/>
      <c r="E16" s="279"/>
      <c r="F16" s="279"/>
      <c r="G16" s="279"/>
      <c r="H16" s="279"/>
      <c r="I16" s="279"/>
      <c r="J16" s="279"/>
      <c r="K16" s="279"/>
      <c r="L16" s="279" t="s">
        <v>17</v>
      </c>
      <c r="M16" s="279"/>
      <c r="N16" s="279"/>
      <c r="O16" s="279"/>
      <c r="P16" s="279"/>
      <c r="Q16" s="279" t="s">
        <v>18</v>
      </c>
      <c r="R16" s="279"/>
      <c r="S16" s="279"/>
      <c r="T16" s="279"/>
      <c r="U16" s="279"/>
      <c r="V16" s="279"/>
      <c r="W16" s="279"/>
      <c r="X16" s="279"/>
      <c r="Y16" s="280"/>
      <c r="Z16" s="185"/>
      <c r="AA16" s="269" t="s">
        <v>19</v>
      </c>
      <c r="AB16" s="272" t="s">
        <v>20</v>
      </c>
      <c r="AC16" s="273" t="s">
        <v>86</v>
      </c>
      <c r="AD16" s="273" t="s">
        <v>21</v>
      </c>
      <c r="AE16" s="273" t="s">
        <v>22</v>
      </c>
      <c r="AF16" s="276" t="s">
        <v>23</v>
      </c>
      <c r="AG16" s="276"/>
      <c r="AH16" s="263" t="s">
        <v>24</v>
      </c>
      <c r="AI16" s="263" t="s">
        <v>25</v>
      </c>
      <c r="AK16" s="79" t="s">
        <v>50</v>
      </c>
      <c r="AL16" s="80">
        <v>1.3114399999999999</v>
      </c>
    </row>
    <row r="17" spans="1:38" ht="15.75" x14ac:dyDescent="0.25">
      <c r="A17" s="278"/>
      <c r="B17" s="266"/>
      <c r="C17" s="266" t="s">
        <v>26</v>
      </c>
      <c r="D17" s="266"/>
      <c r="E17" s="266"/>
      <c r="F17" s="266"/>
      <c r="G17" s="266" t="s">
        <v>27</v>
      </c>
      <c r="H17" s="266"/>
      <c r="I17" s="266"/>
      <c r="J17" s="266"/>
      <c r="K17" s="266"/>
      <c r="L17" s="266"/>
      <c r="M17" s="266"/>
      <c r="N17" s="266"/>
      <c r="O17" s="266"/>
      <c r="P17" s="266"/>
      <c r="Q17" s="266" t="s">
        <v>26</v>
      </c>
      <c r="R17" s="266"/>
      <c r="S17" s="266"/>
      <c r="T17" s="266"/>
      <c r="U17" s="266" t="s">
        <v>27</v>
      </c>
      <c r="V17" s="266"/>
      <c r="W17" s="266"/>
      <c r="X17" s="266"/>
      <c r="Y17" s="267"/>
      <c r="Z17" s="185"/>
      <c r="AA17" s="270"/>
      <c r="AB17" s="272"/>
      <c r="AC17" s="274"/>
      <c r="AD17" s="274"/>
      <c r="AE17" s="274"/>
      <c r="AF17" s="263" t="s">
        <v>28</v>
      </c>
      <c r="AG17" s="268" t="s">
        <v>29</v>
      </c>
      <c r="AH17" s="264"/>
      <c r="AI17" s="264"/>
      <c r="AK17" s="79" t="s">
        <v>51</v>
      </c>
      <c r="AL17" s="80">
        <v>0.434</v>
      </c>
    </row>
    <row r="18" spans="1:38" ht="126" x14ac:dyDescent="0.25">
      <c r="A18" s="278"/>
      <c r="B18" s="266"/>
      <c r="C18" s="9" t="s">
        <v>30</v>
      </c>
      <c r="D18" s="19" t="s">
        <v>31</v>
      </c>
      <c r="E18" s="39" t="s">
        <v>32</v>
      </c>
      <c r="F18" s="39" t="s">
        <v>33</v>
      </c>
      <c r="G18" s="9" t="s">
        <v>34</v>
      </c>
      <c r="H18" s="19" t="s">
        <v>31</v>
      </c>
      <c r="I18" s="9" t="s">
        <v>35</v>
      </c>
      <c r="J18" s="20" t="s">
        <v>36</v>
      </c>
      <c r="K18" s="52" t="s">
        <v>37</v>
      </c>
      <c r="L18" s="21" t="s">
        <v>38</v>
      </c>
      <c r="M18" s="9" t="s">
        <v>39</v>
      </c>
      <c r="N18" s="9" t="s">
        <v>40</v>
      </c>
      <c r="O18" s="9" t="s">
        <v>41</v>
      </c>
      <c r="P18" s="9" t="s">
        <v>42</v>
      </c>
      <c r="Q18" s="9" t="s">
        <v>30</v>
      </c>
      <c r="R18" s="19" t="s">
        <v>31</v>
      </c>
      <c r="S18" s="19" t="s">
        <v>32</v>
      </c>
      <c r="T18" s="19" t="s">
        <v>33</v>
      </c>
      <c r="U18" s="9" t="s">
        <v>34</v>
      </c>
      <c r="V18" s="19" t="s">
        <v>31</v>
      </c>
      <c r="W18" s="9" t="s">
        <v>35</v>
      </c>
      <c r="X18" s="9" t="s">
        <v>36</v>
      </c>
      <c r="Y18" s="22" t="s">
        <v>37</v>
      </c>
      <c r="Z18" s="179"/>
      <c r="AA18" s="271"/>
      <c r="AB18" s="272"/>
      <c r="AC18" s="275"/>
      <c r="AD18" s="275"/>
      <c r="AE18" s="275"/>
      <c r="AF18" s="265"/>
      <c r="AG18" s="268"/>
      <c r="AH18" s="265"/>
      <c r="AI18" s="265"/>
      <c r="AK18" s="79" t="s">
        <v>52</v>
      </c>
      <c r="AL18" s="80">
        <v>0.2964</v>
      </c>
    </row>
    <row r="19" spans="1:38" ht="15.75" x14ac:dyDescent="0.25">
      <c r="A19" s="94">
        <v>1</v>
      </c>
      <c r="B19" s="23">
        <v>2</v>
      </c>
      <c r="C19" s="93">
        <v>3</v>
      </c>
      <c r="D19" s="24">
        <v>4</v>
      </c>
      <c r="E19" s="40">
        <v>5</v>
      </c>
      <c r="F19" s="40">
        <v>6</v>
      </c>
      <c r="G19" s="23">
        <v>7</v>
      </c>
      <c r="H19" s="24">
        <v>8</v>
      </c>
      <c r="I19" s="23">
        <v>9</v>
      </c>
      <c r="J19" s="23">
        <v>10</v>
      </c>
      <c r="K19" s="53">
        <v>11</v>
      </c>
      <c r="L19" s="25">
        <v>12</v>
      </c>
      <c r="M19" s="23">
        <v>13</v>
      </c>
      <c r="N19" s="23">
        <v>14</v>
      </c>
      <c r="O19" s="23">
        <v>15</v>
      </c>
      <c r="P19" s="23">
        <v>16</v>
      </c>
      <c r="Q19" s="23">
        <v>17</v>
      </c>
      <c r="R19" s="24">
        <v>18</v>
      </c>
      <c r="S19" s="24">
        <v>19</v>
      </c>
      <c r="T19" s="24">
        <v>20</v>
      </c>
      <c r="U19" s="23">
        <v>21</v>
      </c>
      <c r="V19" s="24">
        <v>22</v>
      </c>
      <c r="W19" s="23">
        <v>23</v>
      </c>
      <c r="X19" s="23">
        <v>24</v>
      </c>
      <c r="Y19" s="26">
        <v>25</v>
      </c>
      <c r="Z19" s="186"/>
      <c r="AA19" s="161"/>
      <c r="AB19" s="40"/>
      <c r="AC19" s="66"/>
      <c r="AD19" s="66"/>
      <c r="AE19" s="67"/>
      <c r="AF19" s="40"/>
      <c r="AG19" s="40"/>
      <c r="AH19" s="40"/>
      <c r="AI19" s="40"/>
      <c r="AK19" s="79" t="s">
        <v>53</v>
      </c>
      <c r="AL19" s="80">
        <v>0.43472</v>
      </c>
    </row>
    <row r="20" spans="1:38" ht="15.75" customHeight="1" x14ac:dyDescent="0.25">
      <c r="A20" s="94"/>
      <c r="B20" s="23" t="s">
        <v>43</v>
      </c>
      <c r="C20" s="93"/>
      <c r="D20" s="27"/>
      <c r="E20" s="41"/>
      <c r="F20" s="42"/>
      <c r="G20" s="28"/>
      <c r="H20" s="28"/>
      <c r="I20" s="28"/>
      <c r="J20" s="28"/>
      <c r="K20" s="52"/>
      <c r="L20" s="29"/>
      <c r="M20" s="29"/>
      <c r="N20" s="29"/>
      <c r="O20" s="29"/>
      <c r="P20" s="28"/>
      <c r="Q20" s="28"/>
      <c r="R20" s="28"/>
      <c r="S20" s="28"/>
      <c r="T20" s="28"/>
      <c r="U20" s="28"/>
      <c r="V20" s="28"/>
      <c r="W20" s="28"/>
      <c r="X20" s="28"/>
      <c r="Y20" s="30"/>
      <c r="Z20" s="187"/>
      <c r="AA20" s="162"/>
      <c r="AB20" s="68"/>
      <c r="AC20" s="90"/>
      <c r="AD20" s="69"/>
      <c r="AE20" s="70"/>
      <c r="AF20" s="68"/>
      <c r="AG20" s="68"/>
      <c r="AH20" s="68"/>
      <c r="AI20" s="68"/>
      <c r="AK20" s="79" t="s">
        <v>54</v>
      </c>
      <c r="AL20" s="80">
        <v>0.91300000000000003</v>
      </c>
    </row>
    <row r="21" spans="1:38" ht="15.75" customHeight="1" x14ac:dyDescent="0.25">
      <c r="A21" s="94">
        <v>1</v>
      </c>
      <c r="B21" s="23" t="s">
        <v>44</v>
      </c>
      <c r="C21" s="93"/>
      <c r="D21" s="23"/>
      <c r="E21" s="43"/>
      <c r="F21" s="44"/>
      <c r="G21" s="31"/>
      <c r="H21" s="31"/>
      <c r="I21" s="31"/>
      <c r="J21" s="31"/>
      <c r="K21" s="54"/>
      <c r="L21" s="29"/>
      <c r="M21" s="29"/>
      <c r="N21" s="29"/>
      <c r="O21" s="29"/>
      <c r="P21" s="31"/>
      <c r="Q21" s="31"/>
      <c r="R21" s="31"/>
      <c r="S21" s="31"/>
      <c r="T21" s="31"/>
      <c r="U21" s="31"/>
      <c r="V21" s="31"/>
      <c r="W21" s="31"/>
      <c r="X21" s="31"/>
      <c r="Y21" s="32"/>
      <c r="Z21" s="188"/>
      <c r="AA21" s="163"/>
      <c r="AB21" s="62"/>
      <c r="AC21" s="91"/>
      <c r="AD21" s="71"/>
      <c r="AE21" s="72"/>
      <c r="AF21" s="62"/>
      <c r="AG21" s="62"/>
      <c r="AH21" s="62"/>
      <c r="AI21" s="62"/>
      <c r="AK21" s="79" t="s">
        <v>55</v>
      </c>
      <c r="AL21" s="80">
        <v>0.93899999999999995</v>
      </c>
    </row>
    <row r="22" spans="1:38" ht="15.75" customHeight="1" x14ac:dyDescent="0.25">
      <c r="A22" s="99" t="s">
        <v>45</v>
      </c>
      <c r="B22" s="100" t="s">
        <v>46</v>
      </c>
      <c r="C22" s="34"/>
      <c r="D22" s="34"/>
      <c r="E22" s="45"/>
      <c r="F22" s="46"/>
      <c r="G22" s="35"/>
      <c r="H22" s="35"/>
      <c r="I22" s="15"/>
      <c r="J22" s="35"/>
      <c r="K22" s="55"/>
      <c r="L22" s="35"/>
      <c r="M22" s="35"/>
      <c r="N22" s="35"/>
      <c r="O22" s="35"/>
      <c r="P22" s="35"/>
      <c r="Q22" s="36"/>
      <c r="R22" s="36"/>
      <c r="S22" s="36"/>
      <c r="T22" s="35"/>
      <c r="U22" s="36"/>
      <c r="V22" s="36"/>
      <c r="W22" s="36"/>
      <c r="X22" s="36"/>
      <c r="Y22" s="37"/>
      <c r="Z22" s="188"/>
      <c r="AA22" s="164"/>
      <c r="AB22" s="63"/>
      <c r="AC22" s="92"/>
      <c r="AD22" s="73"/>
      <c r="AE22" s="74"/>
      <c r="AF22" s="63"/>
      <c r="AG22" s="63"/>
      <c r="AH22" s="63"/>
      <c r="AI22" s="63"/>
      <c r="AK22" s="79" t="s">
        <v>56</v>
      </c>
      <c r="AL22" s="80">
        <v>0.998</v>
      </c>
    </row>
    <row r="23" spans="1:38" ht="15.75" x14ac:dyDescent="0.25">
      <c r="A23" s="217"/>
      <c r="B23" s="68" t="s">
        <v>324</v>
      </c>
      <c r="C23" s="47"/>
      <c r="D23" s="47"/>
      <c r="E23" s="47"/>
      <c r="F23" s="47"/>
      <c r="G23" s="47"/>
      <c r="H23" s="47"/>
      <c r="I23" s="47"/>
      <c r="J23" s="47"/>
      <c r="K23" s="57"/>
      <c r="L23" s="105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159"/>
      <c r="Z23" s="49"/>
      <c r="AA23" s="165"/>
      <c r="AB23" s="47"/>
      <c r="AC23" s="47"/>
      <c r="AD23" s="47"/>
      <c r="AE23" s="47"/>
      <c r="AF23" s="47"/>
      <c r="AG23" s="47"/>
      <c r="AH23" s="47"/>
      <c r="AI23" s="47"/>
      <c r="AK23" s="79" t="s">
        <v>57</v>
      </c>
      <c r="AL23" s="80">
        <v>1.044</v>
      </c>
    </row>
    <row r="24" spans="1:38" ht="30" x14ac:dyDescent="0.25">
      <c r="A24" s="217">
        <v>1</v>
      </c>
      <c r="B24" s="136" t="s">
        <v>325</v>
      </c>
      <c r="C24" s="47"/>
      <c r="D24" s="47"/>
      <c r="E24" s="47"/>
      <c r="F24" s="47"/>
      <c r="G24" s="47"/>
      <c r="H24" s="47"/>
      <c r="I24" s="47"/>
      <c r="J24" s="47"/>
      <c r="K24" s="58" t="s">
        <v>317</v>
      </c>
      <c r="L24" s="49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159"/>
      <c r="Z24" s="207">
        <f>K24*AL30</f>
        <v>6.5156000000000001</v>
      </c>
      <c r="AA24" s="176" t="s">
        <v>326</v>
      </c>
      <c r="AB24" s="58"/>
      <c r="AC24" s="58"/>
      <c r="AD24" s="58" t="s">
        <v>327</v>
      </c>
      <c r="AE24" s="77" t="s">
        <v>328</v>
      </c>
      <c r="AF24" s="58" t="s">
        <v>329</v>
      </c>
      <c r="AG24" s="58" t="s">
        <v>329</v>
      </c>
      <c r="AH24" s="58" t="s">
        <v>330</v>
      </c>
      <c r="AI24" s="58"/>
      <c r="AK24" s="79" t="s">
        <v>58</v>
      </c>
      <c r="AL24" s="80">
        <v>2.1459999999999999</v>
      </c>
    </row>
    <row r="25" spans="1:38" ht="30" x14ac:dyDescent="0.25">
      <c r="A25" s="217">
        <v>2</v>
      </c>
      <c r="B25" s="136" t="s">
        <v>331</v>
      </c>
      <c r="C25" s="47"/>
      <c r="D25" s="47"/>
      <c r="E25" s="47"/>
      <c r="F25" s="47"/>
      <c r="G25" s="47"/>
      <c r="H25" s="47"/>
      <c r="I25" s="47"/>
      <c r="J25" s="47"/>
      <c r="K25" s="58" t="s">
        <v>332</v>
      </c>
      <c r="L25" s="49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159"/>
      <c r="Z25" s="207">
        <f>K25*AL30</f>
        <v>6.7160799999999998</v>
      </c>
      <c r="AA25" s="176" t="s">
        <v>326</v>
      </c>
      <c r="AB25" s="58"/>
      <c r="AC25" s="58"/>
      <c r="AD25" s="58" t="s">
        <v>333</v>
      </c>
      <c r="AE25" s="77" t="s">
        <v>328</v>
      </c>
      <c r="AF25" s="58" t="s">
        <v>334</v>
      </c>
      <c r="AG25" s="58" t="s">
        <v>334</v>
      </c>
      <c r="AH25" s="58" t="s">
        <v>335</v>
      </c>
      <c r="AI25" s="58"/>
      <c r="AK25" s="79" t="s">
        <v>59</v>
      </c>
      <c r="AL25" s="80">
        <v>2.2770000000000001</v>
      </c>
    </row>
    <row r="26" spans="1:38" ht="30" x14ac:dyDescent="0.25">
      <c r="A26" s="217">
        <v>3</v>
      </c>
      <c r="B26" s="136" t="s">
        <v>336</v>
      </c>
      <c r="C26" s="47"/>
      <c r="D26" s="47"/>
      <c r="E26" s="47"/>
      <c r="F26" s="47"/>
      <c r="G26" s="47"/>
      <c r="H26" s="47"/>
      <c r="I26" s="47"/>
      <c r="J26" s="47"/>
      <c r="K26" s="58" t="s">
        <v>337</v>
      </c>
      <c r="L26" s="49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159"/>
      <c r="Z26" s="207">
        <f>K26*AL30</f>
        <v>4.5609199999999994</v>
      </c>
      <c r="AA26" s="176" t="s">
        <v>326</v>
      </c>
      <c r="AB26" s="58"/>
      <c r="AC26" s="58"/>
      <c r="AD26" s="58" t="s">
        <v>338</v>
      </c>
      <c r="AE26" s="77" t="s">
        <v>328</v>
      </c>
      <c r="AF26" s="58" t="s">
        <v>329</v>
      </c>
      <c r="AG26" s="58" t="s">
        <v>329</v>
      </c>
      <c r="AH26" s="58" t="s">
        <v>339</v>
      </c>
      <c r="AI26" s="58"/>
      <c r="AK26" s="79" t="s">
        <v>60</v>
      </c>
      <c r="AL26" s="80">
        <v>2.99</v>
      </c>
    </row>
    <row r="27" spans="1:38" ht="31.5" x14ac:dyDescent="0.25">
      <c r="A27" s="217">
        <v>4</v>
      </c>
      <c r="B27" s="10" t="s">
        <v>340</v>
      </c>
      <c r="C27" s="47"/>
      <c r="D27" s="47"/>
      <c r="E27" s="47"/>
      <c r="F27" s="47"/>
      <c r="G27" s="47"/>
      <c r="H27" s="47"/>
      <c r="I27" s="47"/>
      <c r="J27" s="47"/>
      <c r="K27" s="58" t="s">
        <v>341</v>
      </c>
      <c r="L27" s="49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159"/>
      <c r="Z27" s="207">
        <f>K27*AL30</f>
        <v>9.0215999999999994</v>
      </c>
      <c r="AA27" s="176" t="s">
        <v>326</v>
      </c>
      <c r="AB27" s="58"/>
      <c r="AC27" s="58"/>
      <c r="AD27" s="58" t="s">
        <v>342</v>
      </c>
      <c r="AE27" s="77" t="s">
        <v>343</v>
      </c>
      <c r="AF27" s="58" t="s">
        <v>344</v>
      </c>
      <c r="AG27" s="58" t="s">
        <v>344</v>
      </c>
      <c r="AH27" s="58" t="s">
        <v>345</v>
      </c>
      <c r="AI27" s="58"/>
      <c r="AK27" s="81" t="s">
        <v>61</v>
      </c>
      <c r="AL27" s="80">
        <v>14.422000000000001</v>
      </c>
    </row>
    <row r="28" spans="1:38" ht="31.5" x14ac:dyDescent="0.25">
      <c r="A28" s="217">
        <v>5</v>
      </c>
      <c r="B28" s="10" t="s">
        <v>346</v>
      </c>
      <c r="C28" s="47"/>
      <c r="D28" s="47"/>
      <c r="E28" s="47"/>
      <c r="F28" s="47"/>
      <c r="G28" s="47"/>
      <c r="H28" s="47"/>
      <c r="I28" s="47"/>
      <c r="J28" s="47"/>
      <c r="K28" s="58" t="s">
        <v>347</v>
      </c>
      <c r="L28" s="49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159"/>
      <c r="Z28" s="207">
        <f>K28*AL30</f>
        <v>5.0119999999999996</v>
      </c>
      <c r="AA28" s="176" t="s">
        <v>326</v>
      </c>
      <c r="AB28" s="58"/>
      <c r="AC28" s="58"/>
      <c r="AD28" s="58" t="s">
        <v>348</v>
      </c>
      <c r="AE28" s="77" t="s">
        <v>349</v>
      </c>
      <c r="AF28" s="58" t="s">
        <v>344</v>
      </c>
      <c r="AG28" s="58" t="s">
        <v>344</v>
      </c>
      <c r="AH28" s="58" t="s">
        <v>350</v>
      </c>
      <c r="AI28" s="58"/>
      <c r="AK28" s="81" t="s">
        <v>62</v>
      </c>
      <c r="AL28" s="80">
        <v>14.1</v>
      </c>
    </row>
    <row r="29" spans="1:38" ht="30" x14ac:dyDescent="0.25">
      <c r="A29" s="217">
        <v>6</v>
      </c>
      <c r="B29" s="10" t="s">
        <v>351</v>
      </c>
      <c r="C29" s="47"/>
      <c r="D29" s="47"/>
      <c r="E29" s="47"/>
      <c r="F29" s="47"/>
      <c r="G29" s="47"/>
      <c r="H29" s="47"/>
      <c r="I29" s="47"/>
      <c r="J29" s="47"/>
      <c r="K29" s="58" t="s">
        <v>352</v>
      </c>
      <c r="L29" s="49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159"/>
      <c r="Z29" s="207">
        <f>K29*AL30</f>
        <v>4.8115199999999998</v>
      </c>
      <c r="AA29" s="176" t="s">
        <v>326</v>
      </c>
      <c r="AB29" s="58"/>
      <c r="AC29" s="58"/>
      <c r="AD29" s="58" t="s">
        <v>353</v>
      </c>
      <c r="AE29" s="77" t="s">
        <v>349</v>
      </c>
      <c r="AF29" s="58" t="s">
        <v>354</v>
      </c>
      <c r="AG29" s="58" t="s">
        <v>355</v>
      </c>
      <c r="AH29" s="58" t="s">
        <v>356</v>
      </c>
      <c r="AI29" s="58"/>
      <c r="AK29" s="81" t="s">
        <v>63</v>
      </c>
      <c r="AL29" s="80">
        <v>7.4470000000000001</v>
      </c>
    </row>
    <row r="30" spans="1:38" ht="30" x14ac:dyDescent="0.25">
      <c r="A30" s="217">
        <v>7</v>
      </c>
      <c r="B30" s="10" t="s">
        <v>357</v>
      </c>
      <c r="C30" s="47"/>
      <c r="D30" s="47"/>
      <c r="E30" s="47"/>
      <c r="F30" s="47"/>
      <c r="G30" s="47"/>
      <c r="H30" s="47"/>
      <c r="I30" s="47"/>
      <c r="J30" s="47"/>
      <c r="K30" s="58" t="s">
        <v>358</v>
      </c>
      <c r="L30" s="49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159"/>
      <c r="Z30" s="207">
        <f>K30*AL30</f>
        <v>6.6158399999999995</v>
      </c>
      <c r="AA30" s="176" t="s">
        <v>326</v>
      </c>
      <c r="AB30" s="58"/>
      <c r="AC30" s="58"/>
      <c r="AD30" s="58" t="s">
        <v>359</v>
      </c>
      <c r="AE30" s="77" t="s">
        <v>360</v>
      </c>
      <c r="AF30" s="58" t="s">
        <v>329</v>
      </c>
      <c r="AG30" s="58" t="s">
        <v>329</v>
      </c>
      <c r="AH30" s="58" t="s">
        <v>361</v>
      </c>
      <c r="AI30" s="58"/>
      <c r="AK30" s="81" t="s">
        <v>64</v>
      </c>
      <c r="AL30" s="80">
        <v>5.0119999999999996</v>
      </c>
    </row>
    <row r="31" spans="1:38" ht="30" x14ac:dyDescent="0.25">
      <c r="A31" s="217">
        <v>8</v>
      </c>
      <c r="B31" s="10" t="s">
        <v>362</v>
      </c>
      <c r="C31" s="47"/>
      <c r="D31" s="47"/>
      <c r="E31" s="47"/>
      <c r="F31" s="47"/>
      <c r="G31" s="47"/>
      <c r="H31" s="47"/>
      <c r="I31" s="47"/>
      <c r="J31" s="47"/>
      <c r="K31" s="58" t="s">
        <v>363</v>
      </c>
      <c r="L31" s="49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159"/>
      <c r="Z31" s="207">
        <f>K31*AL30</f>
        <v>13.833119999999997</v>
      </c>
      <c r="AA31" s="176" t="s">
        <v>326</v>
      </c>
      <c r="AB31" s="58"/>
      <c r="AC31" s="58"/>
      <c r="AD31" s="58" t="s">
        <v>364</v>
      </c>
      <c r="AE31" s="77" t="s">
        <v>360</v>
      </c>
      <c r="AF31" s="58" t="s">
        <v>334</v>
      </c>
      <c r="AG31" s="58" t="s">
        <v>334</v>
      </c>
      <c r="AH31" s="58" t="s">
        <v>365</v>
      </c>
      <c r="AI31" s="58"/>
      <c r="AK31" s="81" t="s">
        <v>65</v>
      </c>
      <c r="AL31" s="80">
        <v>3.738</v>
      </c>
    </row>
    <row r="32" spans="1:38" ht="60.75" x14ac:dyDescent="0.25">
      <c r="A32" s="217">
        <v>9</v>
      </c>
      <c r="B32" s="10" t="s">
        <v>366</v>
      </c>
      <c r="C32" s="47"/>
      <c r="D32" s="47"/>
      <c r="E32" s="47"/>
      <c r="F32" s="47"/>
      <c r="G32" s="47"/>
      <c r="H32" s="47"/>
      <c r="I32" s="47"/>
      <c r="J32" s="47"/>
      <c r="K32" s="58" t="s">
        <v>367</v>
      </c>
      <c r="L32" s="49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159"/>
      <c r="Z32" s="207">
        <f>K32*AL30</f>
        <v>16.038399999999999</v>
      </c>
      <c r="AA32" s="166" t="s">
        <v>368</v>
      </c>
      <c r="AB32" s="58" t="s">
        <v>369</v>
      </c>
      <c r="AC32" s="58"/>
      <c r="AD32" s="58" t="s">
        <v>370</v>
      </c>
      <c r="AE32" s="77" t="s">
        <v>371</v>
      </c>
      <c r="AF32" s="58" t="s">
        <v>344</v>
      </c>
      <c r="AG32" s="58" t="s">
        <v>372</v>
      </c>
      <c r="AH32" s="58" t="s">
        <v>373</v>
      </c>
      <c r="AI32" s="58"/>
      <c r="AK32" s="81" t="s">
        <v>66</v>
      </c>
      <c r="AL32" s="80">
        <v>16.521999999999998</v>
      </c>
    </row>
    <row r="33" spans="1:38" ht="60.75" x14ac:dyDescent="0.25">
      <c r="A33" s="217">
        <v>10</v>
      </c>
      <c r="B33" s="10" t="s">
        <v>374</v>
      </c>
      <c r="C33" s="47"/>
      <c r="D33" s="47"/>
      <c r="E33" s="47"/>
      <c r="F33" s="47"/>
      <c r="G33" s="47"/>
      <c r="H33" s="47"/>
      <c r="I33" s="47"/>
      <c r="J33" s="47"/>
      <c r="K33" s="58" t="s">
        <v>375</v>
      </c>
      <c r="L33" s="49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159"/>
      <c r="Z33" s="207">
        <f>K33*AL30</f>
        <v>9.9237599999999997</v>
      </c>
      <c r="AA33" s="166" t="s">
        <v>368</v>
      </c>
      <c r="AB33" s="58" t="s">
        <v>376</v>
      </c>
      <c r="AC33" s="58"/>
      <c r="AD33" s="58" t="s">
        <v>377</v>
      </c>
      <c r="AE33" s="77" t="s">
        <v>371</v>
      </c>
      <c r="AF33" s="58" t="s">
        <v>329</v>
      </c>
      <c r="AG33" s="58" t="s">
        <v>329</v>
      </c>
      <c r="AH33" s="58" t="s">
        <v>378</v>
      </c>
      <c r="AI33" s="58"/>
      <c r="AK33" s="81" t="s">
        <v>67</v>
      </c>
      <c r="AL33" s="80">
        <v>11.108000000000001</v>
      </c>
    </row>
    <row r="34" spans="1:38" ht="47.25" x14ac:dyDescent="0.25">
      <c r="A34" s="47"/>
      <c r="B34" s="218" t="s">
        <v>100</v>
      </c>
      <c r="C34" s="47"/>
      <c r="D34" s="47"/>
      <c r="E34" s="47"/>
      <c r="F34" s="47"/>
      <c r="G34" s="47"/>
      <c r="H34" s="47"/>
      <c r="I34" s="47"/>
      <c r="J34" s="47"/>
      <c r="K34" s="57"/>
      <c r="L34" s="49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159"/>
      <c r="Z34" s="49"/>
      <c r="AA34" s="165"/>
      <c r="AB34" s="47"/>
      <c r="AC34" s="47"/>
      <c r="AD34" s="47"/>
      <c r="AE34" s="47"/>
      <c r="AF34" s="47"/>
      <c r="AG34" s="47"/>
      <c r="AH34" s="47"/>
      <c r="AI34" s="47"/>
      <c r="AK34" s="81" t="s">
        <v>68</v>
      </c>
      <c r="AL34" s="80">
        <v>9.6560000000000006</v>
      </c>
    </row>
    <row r="35" spans="1:38" ht="63" x14ac:dyDescent="0.25">
      <c r="A35" s="215">
        <v>11</v>
      </c>
      <c r="B35" s="133" t="s">
        <v>295</v>
      </c>
      <c r="C35" s="219"/>
      <c r="D35" s="220"/>
      <c r="E35" s="134"/>
      <c r="F35" s="134"/>
      <c r="G35" s="134"/>
      <c r="H35" s="134"/>
      <c r="I35" s="134"/>
      <c r="J35" s="134"/>
      <c r="K35" s="135" t="s">
        <v>294</v>
      </c>
      <c r="L35" s="221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222"/>
      <c r="Z35" s="49">
        <f>0.15*AL32+AL17+4*AL18+3*AL16</f>
        <v>8.0322199999999988</v>
      </c>
      <c r="AA35" s="167" t="s">
        <v>74</v>
      </c>
      <c r="AB35" s="135">
        <v>69</v>
      </c>
      <c r="AC35" s="135"/>
      <c r="AD35" s="223">
        <v>16000814</v>
      </c>
      <c r="AE35" s="135" t="s">
        <v>73</v>
      </c>
      <c r="AF35" s="135">
        <v>400</v>
      </c>
      <c r="AG35" s="135">
        <v>400</v>
      </c>
      <c r="AH35" s="135">
        <v>12</v>
      </c>
      <c r="AI35" s="135"/>
      <c r="AK35" s="81" t="s">
        <v>69</v>
      </c>
      <c r="AL35" s="80">
        <v>4.6779999999999999</v>
      </c>
    </row>
    <row r="36" spans="1:38" ht="47.25" x14ac:dyDescent="0.25">
      <c r="A36" s="224">
        <v>12</v>
      </c>
      <c r="B36" s="104" t="s">
        <v>819</v>
      </c>
      <c r="C36" s="101"/>
      <c r="D36" s="102"/>
      <c r="E36" s="47"/>
      <c r="F36" s="47"/>
      <c r="G36" s="47"/>
      <c r="H36" s="47"/>
      <c r="I36" s="47"/>
      <c r="J36" s="47"/>
      <c r="K36" s="50"/>
      <c r="L36" s="105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159"/>
      <c r="Z36" s="49">
        <f>6*AL16+2*AL17+AL19+3*AL18+AL24</f>
        <v>12.20656</v>
      </c>
      <c r="AA36" s="168" t="s">
        <v>74</v>
      </c>
      <c r="AB36" s="50">
        <v>88</v>
      </c>
      <c r="AC36" s="50" t="s">
        <v>106</v>
      </c>
      <c r="AD36" s="50">
        <v>16000595</v>
      </c>
      <c r="AE36" s="50" t="s">
        <v>73</v>
      </c>
      <c r="AF36" s="50" t="s">
        <v>107</v>
      </c>
      <c r="AG36" s="50" t="s">
        <v>107</v>
      </c>
      <c r="AH36" s="50">
        <v>29</v>
      </c>
      <c r="AI36" s="50"/>
      <c r="AK36" s="81" t="s">
        <v>70</v>
      </c>
      <c r="AL36" s="80">
        <v>4.0979999999999999</v>
      </c>
    </row>
    <row r="37" spans="1:38" ht="45" x14ac:dyDescent="0.25">
      <c r="A37" s="216">
        <v>13</v>
      </c>
      <c r="B37" s="104" t="s">
        <v>820</v>
      </c>
      <c r="C37" s="101"/>
      <c r="D37" s="102"/>
      <c r="E37" s="47"/>
      <c r="F37" s="47"/>
      <c r="G37" s="47"/>
      <c r="H37" s="47"/>
      <c r="I37" s="47"/>
      <c r="J37" s="47"/>
      <c r="K37" s="50"/>
      <c r="L37" s="105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159"/>
      <c r="Z37" s="49">
        <f>AL24+6*AL16+2*AL17+AL19+6*AL18</f>
        <v>13.09576</v>
      </c>
      <c r="AA37" s="168" t="s">
        <v>74</v>
      </c>
      <c r="AB37" s="50">
        <v>90</v>
      </c>
      <c r="AC37" s="50"/>
      <c r="AD37" s="50">
        <v>16000458</v>
      </c>
      <c r="AE37" s="50" t="s">
        <v>73</v>
      </c>
      <c r="AF37" s="50" t="s">
        <v>107</v>
      </c>
      <c r="AG37" s="50" t="s">
        <v>107</v>
      </c>
      <c r="AH37" s="50">
        <v>33</v>
      </c>
      <c r="AI37" s="50"/>
      <c r="AK37" s="81" t="s">
        <v>71</v>
      </c>
      <c r="AL37" s="80">
        <v>3.097</v>
      </c>
    </row>
    <row r="38" spans="1:38" ht="45" x14ac:dyDescent="0.25">
      <c r="A38" s="224">
        <v>14</v>
      </c>
      <c r="B38" s="136" t="s">
        <v>825</v>
      </c>
      <c r="C38" s="47"/>
      <c r="D38" s="47"/>
      <c r="E38" s="47"/>
      <c r="F38" s="47"/>
      <c r="G38" s="47"/>
      <c r="H38" s="47"/>
      <c r="I38" s="47"/>
      <c r="J38" s="47"/>
      <c r="K38" s="58" t="s">
        <v>681</v>
      </c>
      <c r="L38" s="49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225">
        <f>K38*AL33</f>
        <v>5.3318399999999997</v>
      </c>
      <c r="AA38" s="50" t="s">
        <v>74</v>
      </c>
      <c r="AB38" s="58" t="s">
        <v>682</v>
      </c>
      <c r="AC38" s="58"/>
      <c r="AD38" s="58" t="s">
        <v>683</v>
      </c>
      <c r="AE38" s="77" t="s">
        <v>684</v>
      </c>
      <c r="AF38" s="58"/>
      <c r="AG38" s="58"/>
      <c r="AH38" s="58"/>
      <c r="AI38" s="58"/>
      <c r="AK38" s="81" t="s">
        <v>72</v>
      </c>
      <c r="AL38" s="80">
        <v>3.931</v>
      </c>
    </row>
    <row r="39" spans="1:38" ht="45" x14ac:dyDescent="0.25">
      <c r="A39" s="216">
        <v>15</v>
      </c>
      <c r="B39" s="136" t="s">
        <v>826</v>
      </c>
      <c r="C39" s="47"/>
      <c r="D39" s="47"/>
      <c r="E39" s="47"/>
      <c r="F39" s="47"/>
      <c r="G39" s="47"/>
      <c r="H39" s="47"/>
      <c r="I39" s="47"/>
      <c r="J39" s="47"/>
      <c r="K39" s="58" t="s">
        <v>685</v>
      </c>
      <c r="L39" s="49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207">
        <f>K39*AL33</f>
        <v>4.7209000000000003</v>
      </c>
      <c r="AA39" s="50" t="s">
        <v>74</v>
      </c>
      <c r="AB39" s="58" t="s">
        <v>395</v>
      </c>
      <c r="AC39" s="58"/>
      <c r="AD39" s="58" t="s">
        <v>686</v>
      </c>
      <c r="AE39" s="77" t="s">
        <v>684</v>
      </c>
      <c r="AF39" s="58"/>
      <c r="AG39" s="58"/>
      <c r="AH39" s="58"/>
      <c r="AI39" s="58"/>
      <c r="AK39" s="89" t="s">
        <v>78</v>
      </c>
      <c r="AL39" s="89">
        <v>8.1999999999999993</v>
      </c>
    </row>
    <row r="40" spans="1:38" ht="45" x14ac:dyDescent="0.25">
      <c r="A40" s="224">
        <v>16</v>
      </c>
      <c r="B40" s="136" t="s">
        <v>827</v>
      </c>
      <c r="C40" s="47"/>
      <c r="D40" s="47"/>
      <c r="E40" s="47"/>
      <c r="F40" s="47"/>
      <c r="G40" s="47"/>
      <c r="H40" s="47"/>
      <c r="I40" s="47"/>
      <c r="J40" s="47"/>
      <c r="K40" s="58" t="s">
        <v>687</v>
      </c>
      <c r="L40" s="49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207">
        <f>K40*AL33</f>
        <v>3.38794</v>
      </c>
      <c r="AA40" s="50" t="s">
        <v>74</v>
      </c>
      <c r="AB40" s="58" t="s">
        <v>561</v>
      </c>
      <c r="AC40" s="58"/>
      <c r="AD40" s="58" t="s">
        <v>688</v>
      </c>
      <c r="AE40" s="77" t="s">
        <v>684</v>
      </c>
      <c r="AF40" s="58"/>
      <c r="AG40" s="58"/>
      <c r="AH40" s="58"/>
      <c r="AI40" s="58"/>
      <c r="AK40" s="125" t="s">
        <v>277</v>
      </c>
      <c r="AL40" s="125">
        <v>0.90200000000000002</v>
      </c>
    </row>
    <row r="41" spans="1:38" ht="45" x14ac:dyDescent="0.25">
      <c r="A41" s="216">
        <v>17</v>
      </c>
      <c r="B41" s="136" t="s">
        <v>828</v>
      </c>
      <c r="C41" s="47"/>
      <c r="D41" s="47"/>
      <c r="E41" s="47"/>
      <c r="F41" s="47"/>
      <c r="G41" s="47"/>
      <c r="H41" s="47"/>
      <c r="I41" s="47"/>
      <c r="J41" s="47"/>
      <c r="K41" s="58" t="s">
        <v>689</v>
      </c>
      <c r="L41" s="49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207">
        <f>K41*AL33</f>
        <v>2.7770000000000001</v>
      </c>
      <c r="AA41" s="50" t="s">
        <v>74</v>
      </c>
      <c r="AB41" s="58" t="s">
        <v>690</v>
      </c>
      <c r="AC41" s="58"/>
      <c r="AD41" s="58" t="s">
        <v>691</v>
      </c>
      <c r="AE41" s="77" t="s">
        <v>684</v>
      </c>
      <c r="AF41" s="58"/>
      <c r="AG41" s="58"/>
      <c r="AH41" s="58"/>
      <c r="AI41" s="58"/>
      <c r="AK41" s="81" t="s">
        <v>517</v>
      </c>
      <c r="AL41" s="80">
        <v>3.7970000000000002</v>
      </c>
    </row>
    <row r="42" spans="1:38" ht="45" x14ac:dyDescent="0.25">
      <c r="A42" s="224">
        <v>18</v>
      </c>
      <c r="B42" s="136" t="s">
        <v>829</v>
      </c>
      <c r="C42" s="47"/>
      <c r="D42" s="47"/>
      <c r="E42" s="47"/>
      <c r="F42" s="47"/>
      <c r="G42" s="47"/>
      <c r="H42" s="47"/>
      <c r="I42" s="47"/>
      <c r="J42" s="47"/>
      <c r="K42" s="58" t="s">
        <v>689</v>
      </c>
      <c r="L42" s="49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207">
        <f>K42*AL33</f>
        <v>2.7770000000000001</v>
      </c>
      <c r="AA42" s="50" t="s">
        <v>74</v>
      </c>
      <c r="AB42" s="58" t="s">
        <v>692</v>
      </c>
      <c r="AC42" s="58" t="s">
        <v>693</v>
      </c>
      <c r="AD42" s="58" t="s">
        <v>694</v>
      </c>
      <c r="AE42" s="77" t="s">
        <v>684</v>
      </c>
      <c r="AF42" s="58"/>
      <c r="AG42" s="58"/>
      <c r="AH42" s="58"/>
      <c r="AI42" s="58"/>
      <c r="AK42" s="89" t="s">
        <v>818</v>
      </c>
      <c r="AL42" s="80">
        <v>7.1630000000000003</v>
      </c>
    </row>
    <row r="43" spans="1:38" ht="45" x14ac:dyDescent="0.25">
      <c r="A43" s="216">
        <v>19</v>
      </c>
      <c r="B43" s="136" t="s">
        <v>830</v>
      </c>
      <c r="C43" s="47"/>
      <c r="D43" s="47"/>
      <c r="E43" s="47"/>
      <c r="F43" s="47"/>
      <c r="G43" s="47"/>
      <c r="H43" s="47"/>
      <c r="I43" s="47"/>
      <c r="J43" s="47"/>
      <c r="K43" s="58" t="s">
        <v>695</v>
      </c>
      <c r="L43" s="49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207">
        <f>K43*AL29</f>
        <v>7.8565849999999999</v>
      </c>
      <c r="AA43" s="50" t="s">
        <v>74</v>
      </c>
      <c r="AB43" s="58" t="s">
        <v>696</v>
      </c>
      <c r="AC43" s="58"/>
      <c r="AD43" s="58" t="s">
        <v>697</v>
      </c>
      <c r="AE43" s="77" t="s">
        <v>684</v>
      </c>
      <c r="AF43" s="58"/>
      <c r="AG43" s="58"/>
      <c r="AH43" s="58"/>
      <c r="AI43" s="58"/>
      <c r="AK43" s="81" t="s">
        <v>951</v>
      </c>
      <c r="AL43" s="80">
        <v>4.4989999999999997</v>
      </c>
    </row>
    <row r="44" spans="1:38" ht="45" x14ac:dyDescent="0.25">
      <c r="A44" s="224">
        <v>20</v>
      </c>
      <c r="B44" s="136" t="s">
        <v>831</v>
      </c>
      <c r="C44" s="47"/>
      <c r="D44" s="47"/>
      <c r="E44" s="47"/>
      <c r="F44" s="47"/>
      <c r="G44" s="47"/>
      <c r="H44" s="47"/>
      <c r="I44" s="47"/>
      <c r="J44" s="47"/>
      <c r="K44" s="58" t="s">
        <v>699</v>
      </c>
      <c r="L44" s="49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207">
        <f>K44*AL29</f>
        <v>10.87262</v>
      </c>
      <c r="AA44" s="50" t="s">
        <v>74</v>
      </c>
      <c r="AB44" s="58" t="s">
        <v>700</v>
      </c>
      <c r="AC44" s="58" t="s">
        <v>693</v>
      </c>
      <c r="AD44" s="58" t="s">
        <v>701</v>
      </c>
      <c r="AE44" s="77" t="s">
        <v>684</v>
      </c>
      <c r="AF44" s="58"/>
      <c r="AG44" s="58"/>
      <c r="AH44" s="58"/>
      <c r="AI44" s="58"/>
      <c r="AK44" s="81"/>
      <c r="AL44" s="80"/>
    </row>
    <row r="45" spans="1:38" ht="45" x14ac:dyDescent="0.25">
      <c r="A45" s="216">
        <v>21</v>
      </c>
      <c r="B45" s="136" t="s">
        <v>832</v>
      </c>
      <c r="C45" s="47"/>
      <c r="D45" s="47"/>
      <c r="E45" s="47"/>
      <c r="F45" s="47"/>
      <c r="G45" s="47"/>
      <c r="H45" s="47"/>
      <c r="I45" s="47"/>
      <c r="J45" s="47"/>
      <c r="K45" s="58" t="s">
        <v>702</v>
      </c>
      <c r="L45" s="49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207">
        <f>K45*AL29</f>
        <v>4.4681999999999995</v>
      </c>
      <c r="AA45" s="50" t="s">
        <v>74</v>
      </c>
      <c r="AB45" s="58" t="s">
        <v>703</v>
      </c>
      <c r="AC45" s="58" t="s">
        <v>693</v>
      </c>
      <c r="AD45" s="58" t="s">
        <v>704</v>
      </c>
      <c r="AE45" s="77" t="s">
        <v>684</v>
      </c>
      <c r="AF45" s="58"/>
      <c r="AG45" s="58"/>
      <c r="AH45" s="58"/>
      <c r="AI45" s="58"/>
      <c r="AK45" s="81"/>
      <c r="AL45" s="80"/>
    </row>
    <row r="46" spans="1:38" ht="45" x14ac:dyDescent="0.25">
      <c r="A46" s="216">
        <v>22</v>
      </c>
      <c r="B46" s="136" t="s">
        <v>833</v>
      </c>
      <c r="C46" s="47"/>
      <c r="D46" s="47"/>
      <c r="E46" s="47"/>
      <c r="F46" s="47"/>
      <c r="G46" s="47"/>
      <c r="H46" s="47"/>
      <c r="I46" s="47"/>
      <c r="J46" s="47"/>
      <c r="K46" s="58" t="s">
        <v>705</v>
      </c>
      <c r="L46" s="49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207">
        <f>K46*AL29</f>
        <v>2.2340999999999998</v>
      </c>
      <c r="AA46" s="50" t="s">
        <v>74</v>
      </c>
      <c r="AB46" s="58" t="s">
        <v>706</v>
      </c>
      <c r="AC46" s="58"/>
      <c r="AD46" s="58" t="s">
        <v>707</v>
      </c>
      <c r="AE46" s="77" t="s">
        <v>684</v>
      </c>
      <c r="AF46" s="58"/>
      <c r="AG46" s="58"/>
      <c r="AH46" s="58"/>
      <c r="AI46" s="58"/>
      <c r="AK46" s="81"/>
      <c r="AL46" s="80"/>
    </row>
    <row r="47" spans="1:38" ht="45" x14ac:dyDescent="0.25">
      <c r="A47" s="224">
        <v>23</v>
      </c>
      <c r="B47" s="136" t="s">
        <v>834</v>
      </c>
      <c r="C47" s="47"/>
      <c r="D47" s="47"/>
      <c r="E47" s="47"/>
      <c r="F47" s="47"/>
      <c r="G47" s="47"/>
      <c r="H47" s="47"/>
      <c r="I47" s="47"/>
      <c r="J47" s="47"/>
      <c r="K47" s="58" t="s">
        <v>708</v>
      </c>
      <c r="L47" s="49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207">
        <f>K47*AL29</f>
        <v>1.34046</v>
      </c>
      <c r="AA47" s="50" t="s">
        <v>74</v>
      </c>
      <c r="AB47" s="58" t="s">
        <v>709</v>
      </c>
      <c r="AC47" s="58"/>
      <c r="AD47" s="58" t="s">
        <v>710</v>
      </c>
      <c r="AE47" s="77" t="s">
        <v>684</v>
      </c>
      <c r="AF47" s="58"/>
      <c r="AG47" s="58"/>
      <c r="AH47" s="58"/>
      <c r="AI47" s="58"/>
      <c r="AK47" s="81"/>
      <c r="AL47" s="80"/>
    </row>
    <row r="48" spans="1:38" ht="45" x14ac:dyDescent="0.25">
      <c r="A48" s="216">
        <v>24</v>
      </c>
      <c r="B48" s="136" t="s">
        <v>821</v>
      </c>
      <c r="C48" s="47"/>
      <c r="D48" s="47"/>
      <c r="E48" s="47"/>
      <c r="F48" s="47"/>
      <c r="G48" s="47"/>
      <c r="H48" s="47"/>
      <c r="I48" s="47"/>
      <c r="J48" s="47"/>
      <c r="K48" s="58" t="s">
        <v>608</v>
      </c>
      <c r="L48" s="49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207">
        <f>K48*AL29</f>
        <v>6.7023000000000001</v>
      </c>
      <c r="AA48" s="50" t="s">
        <v>74</v>
      </c>
      <c r="AB48" s="58" t="s">
        <v>711</v>
      </c>
      <c r="AC48" s="58"/>
      <c r="AD48" s="58" t="s">
        <v>712</v>
      </c>
      <c r="AE48" s="77" t="s">
        <v>684</v>
      </c>
      <c r="AF48" s="58"/>
      <c r="AG48" s="58"/>
      <c r="AH48" s="58"/>
      <c r="AI48" s="58"/>
      <c r="AK48" s="81"/>
      <c r="AL48" s="80"/>
    </row>
    <row r="49" spans="1:38" ht="45" x14ac:dyDescent="0.25">
      <c r="A49" s="224">
        <v>25</v>
      </c>
      <c r="B49" s="136" t="s">
        <v>822</v>
      </c>
      <c r="C49" s="47"/>
      <c r="D49" s="47"/>
      <c r="E49" s="47"/>
      <c r="F49" s="47"/>
      <c r="G49" s="47"/>
      <c r="H49" s="47"/>
      <c r="I49" s="47"/>
      <c r="J49" s="47"/>
      <c r="K49" s="58" t="s">
        <v>698</v>
      </c>
      <c r="L49" s="49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207">
        <f>K49*AL29</f>
        <v>2.9788000000000001</v>
      </c>
      <c r="AA49" s="50" t="s">
        <v>74</v>
      </c>
      <c r="AB49" s="58" t="s">
        <v>713</v>
      </c>
      <c r="AC49" s="58"/>
      <c r="AD49" s="58" t="s">
        <v>714</v>
      </c>
      <c r="AE49" s="77" t="s">
        <v>684</v>
      </c>
      <c r="AF49" s="58"/>
      <c r="AG49" s="58"/>
      <c r="AH49" s="58"/>
      <c r="AI49" s="58"/>
      <c r="AK49" s="81"/>
      <c r="AL49" s="80"/>
    </row>
    <row r="50" spans="1:38" ht="63" x14ac:dyDescent="0.25">
      <c r="A50" s="216">
        <v>26</v>
      </c>
      <c r="B50" s="104" t="s">
        <v>823</v>
      </c>
      <c r="C50" s="47"/>
      <c r="D50" s="47"/>
      <c r="E50" s="47"/>
      <c r="F50" s="47"/>
      <c r="G50" s="47"/>
      <c r="H50" s="47"/>
      <c r="I50" s="47"/>
      <c r="J50" s="47"/>
      <c r="K50" s="58"/>
      <c r="L50" s="49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57">
        <f>0.5*AL25+4*AL16+AL17+5*AL18</f>
        <v>8.3002599999999997</v>
      </c>
      <c r="AA50" s="50" t="s">
        <v>74</v>
      </c>
      <c r="AB50" s="58" t="s">
        <v>394</v>
      </c>
      <c r="AC50" s="58"/>
      <c r="AD50" s="58" t="s">
        <v>715</v>
      </c>
      <c r="AE50" s="77" t="s">
        <v>684</v>
      </c>
      <c r="AF50" s="58" t="s">
        <v>408</v>
      </c>
      <c r="AG50" s="58" t="s">
        <v>408</v>
      </c>
      <c r="AH50" s="58" t="s">
        <v>419</v>
      </c>
      <c r="AI50" s="58"/>
      <c r="AK50" s="81"/>
      <c r="AL50" s="80"/>
    </row>
    <row r="51" spans="1:38" ht="45" x14ac:dyDescent="0.25">
      <c r="A51" s="224">
        <v>27</v>
      </c>
      <c r="B51" s="104" t="s">
        <v>835</v>
      </c>
      <c r="C51" s="47"/>
      <c r="D51" s="47"/>
      <c r="E51" s="47"/>
      <c r="F51" s="47"/>
      <c r="G51" s="47"/>
      <c r="H51" s="47"/>
      <c r="I51" s="47"/>
      <c r="J51" s="47"/>
      <c r="K51" s="58"/>
      <c r="L51" s="49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57">
        <f>AL23</f>
        <v>1.044</v>
      </c>
      <c r="AA51" s="50" t="s">
        <v>74</v>
      </c>
      <c r="AB51" s="58" t="s">
        <v>716</v>
      </c>
      <c r="AC51" s="58" t="s">
        <v>717</v>
      </c>
      <c r="AD51" s="58" t="s">
        <v>718</v>
      </c>
      <c r="AE51" s="77" t="s">
        <v>719</v>
      </c>
      <c r="AF51" s="58" t="s">
        <v>390</v>
      </c>
      <c r="AG51" s="58" t="s">
        <v>390</v>
      </c>
      <c r="AH51" s="58" t="s">
        <v>720</v>
      </c>
      <c r="AI51" s="58"/>
      <c r="AK51" s="81"/>
      <c r="AL51" s="80"/>
    </row>
    <row r="52" spans="1:38" ht="45" x14ac:dyDescent="0.25">
      <c r="A52" s="216">
        <v>28</v>
      </c>
      <c r="B52" s="104" t="s">
        <v>824</v>
      </c>
      <c r="C52" s="47"/>
      <c r="D52" s="47"/>
      <c r="E52" s="47"/>
      <c r="F52" s="47"/>
      <c r="G52" s="47"/>
      <c r="H52" s="47"/>
      <c r="I52" s="47"/>
      <c r="J52" s="47"/>
      <c r="K52" s="58"/>
      <c r="L52" s="49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57">
        <f>AL24</f>
        <v>2.1459999999999999</v>
      </c>
      <c r="AA52" s="50" t="s">
        <v>74</v>
      </c>
      <c r="AB52" s="58" t="s">
        <v>721</v>
      </c>
      <c r="AC52" s="58" t="s">
        <v>722</v>
      </c>
      <c r="AD52" s="58" t="s">
        <v>723</v>
      </c>
      <c r="AE52" s="77" t="s">
        <v>684</v>
      </c>
      <c r="AF52" s="58" t="s">
        <v>649</v>
      </c>
      <c r="AG52" s="58" t="s">
        <v>649</v>
      </c>
      <c r="AH52" s="58" t="s">
        <v>595</v>
      </c>
      <c r="AI52" s="58"/>
      <c r="AK52" s="81"/>
      <c r="AL52" s="80"/>
    </row>
    <row r="53" spans="1:38" ht="45" x14ac:dyDescent="0.25">
      <c r="A53" s="224">
        <v>29</v>
      </c>
      <c r="B53" s="104" t="s">
        <v>836</v>
      </c>
      <c r="C53" s="47"/>
      <c r="D53" s="47"/>
      <c r="E53" s="47"/>
      <c r="F53" s="47"/>
      <c r="G53" s="47"/>
      <c r="H53" s="47"/>
      <c r="I53" s="47"/>
      <c r="J53" s="47"/>
      <c r="K53" s="58"/>
      <c r="L53" s="49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57">
        <f>AL24</f>
        <v>2.1459999999999999</v>
      </c>
      <c r="AA53" s="50" t="s">
        <v>74</v>
      </c>
      <c r="AB53" s="58" t="s">
        <v>724</v>
      </c>
      <c r="AC53" s="58"/>
      <c r="AD53" s="58" t="s">
        <v>725</v>
      </c>
      <c r="AE53" s="77" t="s">
        <v>684</v>
      </c>
      <c r="AF53" s="58" t="s">
        <v>649</v>
      </c>
      <c r="AG53" s="58" t="s">
        <v>649</v>
      </c>
      <c r="AH53" s="58" t="s">
        <v>726</v>
      </c>
      <c r="AI53" s="58"/>
      <c r="AK53" s="81"/>
      <c r="AL53" s="80"/>
    </row>
    <row r="54" spans="1:38" ht="45" x14ac:dyDescent="0.25">
      <c r="A54" s="216">
        <v>30</v>
      </c>
      <c r="B54" s="104" t="s">
        <v>837</v>
      </c>
      <c r="C54" s="47"/>
      <c r="D54" s="47"/>
      <c r="E54" s="47"/>
      <c r="F54" s="47"/>
      <c r="G54" s="47"/>
      <c r="H54" s="47"/>
      <c r="I54" s="47"/>
      <c r="J54" s="47"/>
      <c r="K54" s="58"/>
      <c r="L54" s="49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57">
        <f>AL24</f>
        <v>2.1459999999999999</v>
      </c>
      <c r="AA54" s="50" t="s">
        <v>74</v>
      </c>
      <c r="AB54" s="58" t="s">
        <v>727</v>
      </c>
      <c r="AC54" s="58"/>
      <c r="AD54" s="58" t="s">
        <v>728</v>
      </c>
      <c r="AE54" s="77" t="s">
        <v>729</v>
      </c>
      <c r="AF54" s="58" t="s">
        <v>649</v>
      </c>
      <c r="AG54" s="58" t="s">
        <v>649</v>
      </c>
      <c r="AH54" s="58" t="s">
        <v>730</v>
      </c>
      <c r="AI54" s="58"/>
      <c r="AK54" s="81"/>
      <c r="AL54" s="80"/>
    </row>
    <row r="55" spans="1:38" ht="45" x14ac:dyDescent="0.25">
      <c r="A55" s="224">
        <v>31</v>
      </c>
      <c r="B55" s="104" t="s">
        <v>838</v>
      </c>
      <c r="C55" s="47"/>
      <c r="D55" s="47"/>
      <c r="E55" s="47"/>
      <c r="F55" s="47"/>
      <c r="G55" s="47"/>
      <c r="H55" s="47"/>
      <c r="I55" s="47"/>
      <c r="J55" s="47"/>
      <c r="K55" s="58"/>
      <c r="L55" s="49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57">
        <f>AL24</f>
        <v>2.1459999999999999</v>
      </c>
      <c r="AA55" s="50" t="s">
        <v>74</v>
      </c>
      <c r="AB55" s="58" t="s">
        <v>731</v>
      </c>
      <c r="AC55" s="58"/>
      <c r="AD55" s="58" t="s">
        <v>732</v>
      </c>
      <c r="AE55" s="77" t="s">
        <v>729</v>
      </c>
      <c r="AF55" s="58" t="s">
        <v>649</v>
      </c>
      <c r="AG55" s="58" t="s">
        <v>649</v>
      </c>
      <c r="AH55" s="58" t="s">
        <v>733</v>
      </c>
      <c r="AI55" s="58"/>
      <c r="AK55" s="81"/>
      <c r="AL55" s="80"/>
    </row>
    <row r="56" spans="1:38" ht="45" x14ac:dyDescent="0.25">
      <c r="A56" s="216">
        <v>32</v>
      </c>
      <c r="B56" s="104" t="s">
        <v>839</v>
      </c>
      <c r="C56" s="47"/>
      <c r="D56" s="47"/>
      <c r="E56" s="47"/>
      <c r="F56" s="47"/>
      <c r="G56" s="47"/>
      <c r="H56" s="47"/>
      <c r="I56" s="47"/>
      <c r="J56" s="47"/>
      <c r="K56" s="58"/>
      <c r="L56" s="49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57">
        <f>AL23</f>
        <v>1.044</v>
      </c>
      <c r="AA56" s="50" t="s">
        <v>74</v>
      </c>
      <c r="AB56" s="58" t="s">
        <v>734</v>
      </c>
      <c r="AC56" s="58"/>
      <c r="AD56" s="58" t="s">
        <v>735</v>
      </c>
      <c r="AE56" s="77" t="s">
        <v>736</v>
      </c>
      <c r="AF56" s="58" t="s">
        <v>390</v>
      </c>
      <c r="AG56" s="58" t="s">
        <v>390</v>
      </c>
      <c r="AH56" s="58" t="s">
        <v>737</v>
      </c>
      <c r="AI56" s="58"/>
      <c r="AK56" s="81"/>
      <c r="AL56" s="80"/>
    </row>
    <row r="57" spans="1:38" ht="45" x14ac:dyDescent="0.25">
      <c r="A57" s="224">
        <v>33</v>
      </c>
      <c r="B57" s="104" t="s">
        <v>840</v>
      </c>
      <c r="C57" s="47"/>
      <c r="D57" s="47"/>
      <c r="E57" s="47"/>
      <c r="F57" s="47"/>
      <c r="G57" s="47"/>
      <c r="H57" s="47"/>
      <c r="I57" s="47"/>
      <c r="J57" s="47"/>
      <c r="K57" s="58"/>
      <c r="L57" s="49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57">
        <f>AL23</f>
        <v>1.044</v>
      </c>
      <c r="AA57" s="50" t="s">
        <v>74</v>
      </c>
      <c r="AB57" s="58" t="s">
        <v>738</v>
      </c>
      <c r="AC57" s="58" t="s">
        <v>624</v>
      </c>
      <c r="AD57" s="58" t="s">
        <v>739</v>
      </c>
      <c r="AE57" s="77" t="s">
        <v>740</v>
      </c>
      <c r="AF57" s="58" t="s">
        <v>390</v>
      </c>
      <c r="AG57" s="58" t="s">
        <v>390</v>
      </c>
      <c r="AH57" s="58" t="s">
        <v>741</v>
      </c>
      <c r="AI57" s="58"/>
      <c r="AK57" s="81"/>
      <c r="AL57" s="80"/>
    </row>
    <row r="58" spans="1:38" ht="45" x14ac:dyDescent="0.25">
      <c r="A58" s="216">
        <v>34</v>
      </c>
      <c r="B58" s="136" t="s">
        <v>841</v>
      </c>
      <c r="C58" s="47"/>
      <c r="D58" s="47"/>
      <c r="E58" s="47"/>
      <c r="F58" s="47"/>
      <c r="G58" s="47"/>
      <c r="H58" s="47"/>
      <c r="I58" s="47"/>
      <c r="J58" s="47"/>
      <c r="K58" s="58" t="s">
        <v>742</v>
      </c>
      <c r="L58" s="49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57">
        <f>0.3*AL29</f>
        <v>2.2340999999999998</v>
      </c>
      <c r="AA58" s="50" t="s">
        <v>74</v>
      </c>
      <c r="AB58" s="58" t="s">
        <v>613</v>
      </c>
      <c r="AC58" s="58"/>
      <c r="AD58" s="58" t="s">
        <v>743</v>
      </c>
      <c r="AE58" s="77" t="s">
        <v>684</v>
      </c>
      <c r="AF58" s="58"/>
      <c r="AG58" s="58"/>
      <c r="AH58" s="58"/>
      <c r="AI58" s="58"/>
      <c r="AK58" s="81"/>
      <c r="AL58" s="80"/>
    </row>
    <row r="59" spans="1:38" ht="15.75" x14ac:dyDescent="0.25">
      <c r="A59" s="214"/>
      <c r="B59" s="226" t="s">
        <v>101</v>
      </c>
      <c r="C59" s="47"/>
      <c r="D59" s="47"/>
      <c r="E59" s="47"/>
      <c r="F59" s="47"/>
      <c r="G59" s="47"/>
      <c r="H59" s="47"/>
      <c r="I59" s="47"/>
      <c r="J59" s="47"/>
      <c r="K59" s="57"/>
      <c r="L59" s="105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159"/>
      <c r="Z59" s="49"/>
      <c r="AA59" s="165"/>
      <c r="AB59" s="47"/>
      <c r="AC59" s="47"/>
      <c r="AD59" s="47"/>
      <c r="AE59" s="47"/>
      <c r="AF59" s="47"/>
      <c r="AG59" s="47"/>
      <c r="AH59" s="47"/>
      <c r="AI59" s="47"/>
    </row>
    <row r="60" spans="1:38" ht="90" x14ac:dyDescent="0.25">
      <c r="A60" s="3">
        <v>35</v>
      </c>
      <c r="B60" s="115" t="s">
        <v>853</v>
      </c>
      <c r="C60" s="49"/>
      <c r="D60" s="49"/>
      <c r="E60" s="49"/>
      <c r="F60" s="49"/>
      <c r="G60" s="49"/>
      <c r="H60" s="49"/>
      <c r="I60" s="49"/>
      <c r="J60" s="49"/>
      <c r="K60" s="3">
        <v>1.9</v>
      </c>
      <c r="L60" s="105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159"/>
      <c r="Z60" s="49">
        <f>K60*AL33</f>
        <v>21.1052</v>
      </c>
      <c r="AA60" s="50" t="s">
        <v>854</v>
      </c>
      <c r="AB60" s="50" t="s">
        <v>855</v>
      </c>
      <c r="AC60" s="49"/>
      <c r="AD60" s="227" t="s">
        <v>856</v>
      </c>
      <c r="AE60" s="227" t="s">
        <v>857</v>
      </c>
      <c r="AF60" s="49" t="s">
        <v>79</v>
      </c>
      <c r="AG60" s="49" t="s">
        <v>79</v>
      </c>
      <c r="AH60" s="49" t="s">
        <v>79</v>
      </c>
      <c r="AI60" s="49" t="s">
        <v>79</v>
      </c>
    </row>
    <row r="61" spans="1:38" ht="75" x14ac:dyDescent="0.25">
      <c r="A61" s="3">
        <v>36</v>
      </c>
      <c r="B61" s="104" t="s">
        <v>858</v>
      </c>
      <c r="C61" s="49"/>
      <c r="D61" s="49"/>
      <c r="E61" s="49"/>
      <c r="F61" s="49"/>
      <c r="G61" s="49"/>
      <c r="H61" s="49"/>
      <c r="I61" s="49"/>
      <c r="J61" s="49"/>
      <c r="K61" s="3">
        <v>3.8</v>
      </c>
      <c r="L61" s="105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159"/>
      <c r="Z61" s="49">
        <f>K61*AL33</f>
        <v>42.2104</v>
      </c>
      <c r="AA61" s="50" t="s">
        <v>859</v>
      </c>
      <c r="AB61" s="50">
        <v>212</v>
      </c>
      <c r="AC61" s="214" t="s">
        <v>860</v>
      </c>
      <c r="AD61" s="214">
        <v>29002267</v>
      </c>
      <c r="AE61" s="130" t="s">
        <v>861</v>
      </c>
      <c r="AF61" s="49" t="s">
        <v>79</v>
      </c>
      <c r="AG61" s="49" t="s">
        <v>79</v>
      </c>
      <c r="AH61" s="49" t="s">
        <v>79</v>
      </c>
      <c r="AI61" s="49" t="s">
        <v>79</v>
      </c>
    </row>
    <row r="62" spans="1:38" ht="45" x14ac:dyDescent="0.25">
      <c r="A62" s="3">
        <v>37</v>
      </c>
      <c r="B62" s="104" t="s">
        <v>862</v>
      </c>
      <c r="C62" s="49"/>
      <c r="D62" s="49"/>
      <c r="E62" s="49"/>
      <c r="F62" s="49"/>
      <c r="G62" s="49"/>
      <c r="H62" s="49"/>
      <c r="I62" s="49"/>
      <c r="J62" s="49"/>
      <c r="K62" s="3">
        <v>1.34</v>
      </c>
      <c r="L62" s="105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159"/>
      <c r="Z62" s="49">
        <f>K62*AL33</f>
        <v>14.884720000000002</v>
      </c>
      <c r="AA62" s="50" t="s">
        <v>859</v>
      </c>
      <c r="AB62" s="50">
        <v>233</v>
      </c>
      <c r="AC62" s="214" t="s">
        <v>863</v>
      </c>
      <c r="AD62" s="214">
        <v>29001068</v>
      </c>
      <c r="AE62" s="130" t="s">
        <v>864</v>
      </c>
      <c r="AF62" s="49" t="s">
        <v>79</v>
      </c>
      <c r="AG62" s="49" t="s">
        <v>79</v>
      </c>
      <c r="AH62" s="49" t="s">
        <v>79</v>
      </c>
      <c r="AI62" s="49" t="s">
        <v>79</v>
      </c>
    </row>
    <row r="63" spans="1:38" ht="60" x14ac:dyDescent="0.25">
      <c r="A63" s="3">
        <v>38</v>
      </c>
      <c r="B63" s="104" t="s">
        <v>865</v>
      </c>
      <c r="C63" s="49"/>
      <c r="D63" s="49"/>
      <c r="E63" s="49"/>
      <c r="F63" s="49"/>
      <c r="G63" s="49"/>
      <c r="H63" s="49"/>
      <c r="I63" s="49"/>
      <c r="J63" s="49"/>
      <c r="K63" s="3">
        <v>1.4</v>
      </c>
      <c r="L63" s="105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159"/>
      <c r="Z63" s="49">
        <f>K63*AL33</f>
        <v>15.5512</v>
      </c>
      <c r="AA63" s="50" t="s">
        <v>859</v>
      </c>
      <c r="AB63" s="50">
        <v>245</v>
      </c>
      <c r="AC63" s="214" t="s">
        <v>866</v>
      </c>
      <c r="AD63" s="214">
        <v>29001069</v>
      </c>
      <c r="AE63" s="130" t="s">
        <v>867</v>
      </c>
      <c r="AF63" s="49" t="s">
        <v>79</v>
      </c>
      <c r="AG63" s="49" t="s">
        <v>79</v>
      </c>
      <c r="AH63" s="49" t="s">
        <v>79</v>
      </c>
      <c r="AI63" s="49" t="s">
        <v>79</v>
      </c>
    </row>
    <row r="64" spans="1:38" ht="47.25" x14ac:dyDescent="0.25">
      <c r="A64" s="3">
        <v>39</v>
      </c>
      <c r="B64" s="104" t="s">
        <v>868</v>
      </c>
      <c r="C64" s="49"/>
      <c r="D64" s="49"/>
      <c r="E64" s="49"/>
      <c r="F64" s="49"/>
      <c r="G64" s="49"/>
      <c r="H64" s="49"/>
      <c r="I64" s="49"/>
      <c r="J64" s="49"/>
      <c r="K64" s="3">
        <v>1</v>
      </c>
      <c r="L64" s="105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159"/>
      <c r="Z64" s="49">
        <f>K64*AL31</f>
        <v>3.738</v>
      </c>
      <c r="AA64" s="50" t="s">
        <v>859</v>
      </c>
      <c r="AB64" s="50">
        <v>318</v>
      </c>
      <c r="AC64" s="214" t="s">
        <v>869</v>
      </c>
      <c r="AD64" s="214">
        <v>29001075</v>
      </c>
      <c r="AE64" s="130" t="s">
        <v>870</v>
      </c>
      <c r="AF64" s="49" t="s">
        <v>79</v>
      </c>
      <c r="AG64" s="49" t="s">
        <v>79</v>
      </c>
      <c r="AH64" s="49" t="s">
        <v>79</v>
      </c>
      <c r="AI64" s="49" t="s">
        <v>79</v>
      </c>
    </row>
    <row r="65" spans="1:35" ht="75" x14ac:dyDescent="0.25">
      <c r="A65" s="3">
        <v>40</v>
      </c>
      <c r="B65" s="104" t="s">
        <v>871</v>
      </c>
      <c r="C65" s="49"/>
      <c r="D65" s="49"/>
      <c r="E65" s="49"/>
      <c r="F65" s="49"/>
      <c r="G65" s="49"/>
      <c r="H65" s="49"/>
      <c r="I65" s="49"/>
      <c r="J65" s="49"/>
      <c r="K65" s="3">
        <v>2.4</v>
      </c>
      <c r="L65" s="105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159"/>
      <c r="Z65" s="49">
        <f>K65*AL31</f>
        <v>8.9711999999999996</v>
      </c>
      <c r="AA65" s="50" t="s">
        <v>854</v>
      </c>
      <c r="AB65" s="50">
        <v>4</v>
      </c>
      <c r="AC65" s="214" t="s">
        <v>872</v>
      </c>
      <c r="AD65" s="214">
        <v>29001109</v>
      </c>
      <c r="AE65" s="130" t="s">
        <v>873</v>
      </c>
      <c r="AF65" s="49" t="s">
        <v>79</v>
      </c>
      <c r="AG65" s="49" t="s">
        <v>79</v>
      </c>
      <c r="AH65" s="49" t="s">
        <v>79</v>
      </c>
      <c r="AI65" s="49" t="s">
        <v>79</v>
      </c>
    </row>
    <row r="66" spans="1:35" ht="75" x14ac:dyDescent="0.25">
      <c r="A66" s="3">
        <v>41</v>
      </c>
      <c r="B66" s="104" t="s">
        <v>874</v>
      </c>
      <c r="C66" s="49"/>
      <c r="D66" s="49"/>
      <c r="E66" s="49"/>
      <c r="F66" s="49"/>
      <c r="G66" s="49"/>
      <c r="H66" s="49"/>
      <c r="I66" s="49"/>
      <c r="J66" s="49"/>
      <c r="K66" s="208">
        <v>0.6</v>
      </c>
      <c r="L66" s="105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159"/>
      <c r="Z66" s="49">
        <f>K66*AL33</f>
        <v>6.6648000000000005</v>
      </c>
      <c r="AA66" s="50" t="s">
        <v>854</v>
      </c>
      <c r="AB66" s="50">
        <v>3</v>
      </c>
      <c r="AC66" s="214" t="s">
        <v>872</v>
      </c>
      <c r="AD66" s="110">
        <v>29001112</v>
      </c>
      <c r="AE66" s="130" t="s">
        <v>875</v>
      </c>
      <c r="AF66" s="49" t="s">
        <v>79</v>
      </c>
      <c r="AG66" s="49" t="s">
        <v>79</v>
      </c>
      <c r="AH66" s="49" t="s">
        <v>79</v>
      </c>
      <c r="AI66" s="49" t="s">
        <v>79</v>
      </c>
    </row>
    <row r="67" spans="1:35" ht="141.75" x14ac:dyDescent="0.25">
      <c r="A67" s="3">
        <v>42</v>
      </c>
      <c r="B67" s="104" t="s">
        <v>876</v>
      </c>
      <c r="C67" s="49"/>
      <c r="D67" s="49"/>
      <c r="E67" s="49"/>
      <c r="F67" s="49"/>
      <c r="G67" s="49"/>
      <c r="H67" s="49"/>
      <c r="I67" s="49"/>
      <c r="J67" s="49"/>
      <c r="K67" s="208">
        <v>1</v>
      </c>
      <c r="L67" s="105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159"/>
      <c r="Z67" s="49">
        <f>K67*AL33</f>
        <v>11.108000000000001</v>
      </c>
      <c r="AA67" s="50" t="s">
        <v>859</v>
      </c>
      <c r="AB67" s="50">
        <v>109</v>
      </c>
      <c r="AC67" s="214" t="s">
        <v>877</v>
      </c>
      <c r="AD67" s="110">
        <v>29002019</v>
      </c>
      <c r="AE67" s="130" t="s">
        <v>878</v>
      </c>
      <c r="AF67" s="49" t="s">
        <v>79</v>
      </c>
      <c r="AG67" s="49" t="s">
        <v>79</v>
      </c>
      <c r="AH67" s="49" t="s">
        <v>79</v>
      </c>
      <c r="AI67" s="49" t="s">
        <v>79</v>
      </c>
    </row>
    <row r="68" spans="1:35" ht="45" x14ac:dyDescent="0.25">
      <c r="A68" s="3">
        <v>43</v>
      </c>
      <c r="B68" s="107" t="s">
        <v>879</v>
      </c>
      <c r="C68" s="49"/>
      <c r="D68" s="49"/>
      <c r="E68" s="49"/>
      <c r="F68" s="49"/>
      <c r="G68" s="49"/>
      <c r="H68" s="49"/>
      <c r="I68" s="49"/>
      <c r="J68" s="49"/>
      <c r="K68" s="3">
        <v>0.35</v>
      </c>
      <c r="L68" s="105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159"/>
      <c r="Z68" s="49">
        <f>K68*AL29</f>
        <v>2.6064499999999997</v>
      </c>
      <c r="AA68" s="50" t="s">
        <v>859</v>
      </c>
      <c r="AB68" s="50" t="s">
        <v>880</v>
      </c>
      <c r="AC68" s="214" t="s">
        <v>881</v>
      </c>
      <c r="AD68" s="110">
        <v>29002156</v>
      </c>
      <c r="AE68" s="130" t="s">
        <v>882</v>
      </c>
      <c r="AF68" s="130">
        <v>400</v>
      </c>
      <c r="AG68" s="130">
        <v>400</v>
      </c>
      <c r="AH68" s="130">
        <v>24.65</v>
      </c>
      <c r="AI68" s="130" t="s">
        <v>883</v>
      </c>
    </row>
    <row r="69" spans="1:35" ht="94.5" x14ac:dyDescent="0.25">
      <c r="A69" s="3">
        <v>44</v>
      </c>
      <c r="B69" s="107" t="s">
        <v>884</v>
      </c>
      <c r="C69" s="49"/>
      <c r="D69" s="49"/>
      <c r="E69" s="49"/>
      <c r="F69" s="49"/>
      <c r="G69" s="49"/>
      <c r="H69" s="49"/>
      <c r="I69" s="49"/>
      <c r="J69" s="49"/>
      <c r="K69" s="3">
        <v>1.41</v>
      </c>
      <c r="L69" s="105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159"/>
      <c r="Z69" s="49">
        <f>K69*AL29</f>
        <v>10.500269999999999</v>
      </c>
      <c r="AA69" s="50" t="s">
        <v>859</v>
      </c>
      <c r="AB69" s="50" t="s">
        <v>885</v>
      </c>
      <c r="AC69" s="214" t="s">
        <v>886</v>
      </c>
      <c r="AD69" s="110" t="s">
        <v>887</v>
      </c>
      <c r="AE69" s="130" t="s">
        <v>888</v>
      </c>
      <c r="AF69" s="130" t="s">
        <v>49</v>
      </c>
      <c r="AG69" s="130" t="s">
        <v>49</v>
      </c>
      <c r="AH69" s="130">
        <v>33.090000000000003</v>
      </c>
      <c r="AI69" s="130" t="s">
        <v>82</v>
      </c>
    </row>
    <row r="70" spans="1:35" ht="15" customHeight="1" x14ac:dyDescent="0.25">
      <c r="A70" s="3">
        <v>45</v>
      </c>
      <c r="B70" s="108" t="s">
        <v>889</v>
      </c>
      <c r="C70" s="49"/>
      <c r="D70" s="49"/>
      <c r="E70" s="49"/>
      <c r="F70" s="49"/>
      <c r="G70" s="49"/>
      <c r="H70" s="49"/>
      <c r="I70" s="49"/>
      <c r="J70" s="49"/>
      <c r="K70" s="3">
        <v>1.52</v>
      </c>
      <c r="L70" s="105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159"/>
      <c r="Z70" s="49">
        <f>K70*AL29</f>
        <v>11.31944</v>
      </c>
      <c r="AA70" s="50" t="s">
        <v>859</v>
      </c>
      <c r="AB70" s="50">
        <v>210</v>
      </c>
      <c r="AC70" s="214" t="s">
        <v>890</v>
      </c>
      <c r="AD70" s="209">
        <v>29002093</v>
      </c>
      <c r="AE70" s="130" t="s">
        <v>891</v>
      </c>
      <c r="AF70" s="130">
        <v>630</v>
      </c>
      <c r="AG70" s="130">
        <v>630</v>
      </c>
      <c r="AH70" s="130">
        <v>18.260000000000002</v>
      </c>
      <c r="AI70" s="130" t="s">
        <v>892</v>
      </c>
    </row>
    <row r="71" spans="1:35" s="48" customFormat="1" ht="47.25" x14ac:dyDescent="0.25">
      <c r="A71" s="3">
        <v>46</v>
      </c>
      <c r="B71" s="104" t="s">
        <v>893</v>
      </c>
      <c r="C71" s="49"/>
      <c r="D71" s="49"/>
      <c r="E71" s="49"/>
      <c r="F71" s="49"/>
      <c r="G71" s="49"/>
      <c r="H71" s="49"/>
      <c r="I71" s="49"/>
      <c r="J71" s="49"/>
      <c r="K71" s="224">
        <v>1</v>
      </c>
      <c r="L71" s="105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159"/>
      <c r="Z71" s="49">
        <f>K71*AL33</f>
        <v>11.108000000000001</v>
      </c>
      <c r="AA71" s="50" t="s">
        <v>859</v>
      </c>
      <c r="AB71" s="50">
        <v>495</v>
      </c>
      <c r="AC71" s="214" t="s">
        <v>108</v>
      </c>
      <c r="AD71" s="110">
        <v>29002680</v>
      </c>
      <c r="AE71" s="130" t="s">
        <v>894</v>
      </c>
      <c r="AF71" s="49" t="s">
        <v>79</v>
      </c>
      <c r="AG71" s="49" t="s">
        <v>79</v>
      </c>
      <c r="AH71" s="49" t="s">
        <v>79</v>
      </c>
      <c r="AI71" s="49" t="s">
        <v>79</v>
      </c>
    </row>
    <row r="72" spans="1:35" s="96" customFormat="1" ht="75" x14ac:dyDescent="0.25">
      <c r="A72" s="3">
        <v>47</v>
      </c>
      <c r="B72" s="104" t="s">
        <v>895</v>
      </c>
      <c r="C72" s="49"/>
      <c r="D72" s="49"/>
      <c r="E72" s="49"/>
      <c r="F72" s="49"/>
      <c r="G72" s="49"/>
      <c r="H72" s="49"/>
      <c r="I72" s="49"/>
      <c r="J72" s="49"/>
      <c r="K72" s="224">
        <v>0.5</v>
      </c>
      <c r="L72" s="105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159"/>
      <c r="Z72" s="49">
        <f>K72*AL33+6*AL16</f>
        <v>13.422639999999999</v>
      </c>
      <c r="AA72" s="50" t="s">
        <v>854</v>
      </c>
      <c r="AB72" s="50">
        <v>54</v>
      </c>
      <c r="AC72" s="214" t="s">
        <v>896</v>
      </c>
      <c r="AD72" s="110">
        <v>29002307</v>
      </c>
      <c r="AE72" s="130" t="s">
        <v>894</v>
      </c>
      <c r="AF72" s="49" t="s">
        <v>79</v>
      </c>
      <c r="AG72" s="49" t="s">
        <v>79</v>
      </c>
      <c r="AH72" s="49" t="s">
        <v>79</v>
      </c>
      <c r="AI72" s="49" t="s">
        <v>79</v>
      </c>
    </row>
    <row r="73" spans="1:35" ht="75" x14ac:dyDescent="0.25">
      <c r="A73" s="3">
        <v>48</v>
      </c>
      <c r="B73" s="104" t="s">
        <v>897</v>
      </c>
      <c r="C73" s="49"/>
      <c r="D73" s="49"/>
      <c r="E73" s="49"/>
      <c r="F73" s="49"/>
      <c r="G73" s="49"/>
      <c r="H73" s="49"/>
      <c r="I73" s="49"/>
      <c r="J73" s="49"/>
      <c r="K73" s="224">
        <v>0.22</v>
      </c>
      <c r="L73" s="105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159"/>
      <c r="Z73" s="49">
        <f>K73*AL33</f>
        <v>2.4437600000000002</v>
      </c>
      <c r="AA73" s="50" t="s">
        <v>854</v>
      </c>
      <c r="AB73" s="50">
        <v>32</v>
      </c>
      <c r="AC73" s="214" t="s">
        <v>898</v>
      </c>
      <c r="AD73" s="110">
        <v>29002268</v>
      </c>
      <c r="AE73" s="130" t="s">
        <v>899</v>
      </c>
      <c r="AF73" s="49" t="s">
        <v>79</v>
      </c>
      <c r="AG73" s="49" t="s">
        <v>79</v>
      </c>
      <c r="AH73" s="49" t="s">
        <v>79</v>
      </c>
      <c r="AI73" s="49" t="s">
        <v>79</v>
      </c>
    </row>
    <row r="74" spans="1:35" ht="120" x14ac:dyDescent="0.25">
      <c r="A74" s="3">
        <v>49</v>
      </c>
      <c r="B74" s="104" t="s">
        <v>900</v>
      </c>
      <c r="C74" s="49"/>
      <c r="D74" s="49"/>
      <c r="E74" s="49"/>
      <c r="F74" s="49"/>
      <c r="G74" s="49"/>
      <c r="H74" s="49"/>
      <c r="I74" s="49"/>
      <c r="J74" s="49"/>
      <c r="K74" s="224">
        <v>1.8</v>
      </c>
      <c r="L74" s="105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159"/>
      <c r="Z74" s="49">
        <f>K74*AL33</f>
        <v>19.994400000000002</v>
      </c>
      <c r="AA74" s="50" t="s">
        <v>859</v>
      </c>
      <c r="AB74" s="50">
        <v>107</v>
      </c>
      <c r="AC74" s="214" t="s">
        <v>901</v>
      </c>
      <c r="AD74" s="110">
        <v>29002316</v>
      </c>
      <c r="AE74" s="130" t="s">
        <v>902</v>
      </c>
      <c r="AF74" s="49" t="s">
        <v>79</v>
      </c>
      <c r="AG74" s="49" t="s">
        <v>79</v>
      </c>
      <c r="AH74" s="49" t="s">
        <v>79</v>
      </c>
      <c r="AI74" s="49" t="s">
        <v>79</v>
      </c>
    </row>
    <row r="75" spans="1:35" ht="31.5" x14ac:dyDescent="0.25">
      <c r="A75" s="3">
        <v>50</v>
      </c>
      <c r="B75" s="108" t="s">
        <v>500</v>
      </c>
      <c r="C75" s="49"/>
      <c r="D75" s="49"/>
      <c r="E75" s="49"/>
      <c r="F75" s="49"/>
      <c r="G75" s="49"/>
      <c r="H75" s="49"/>
      <c r="I75" s="49"/>
      <c r="J75" s="49"/>
      <c r="K75" s="53">
        <v>1</v>
      </c>
      <c r="L75" s="105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159"/>
      <c r="Z75" s="49">
        <f>AL36</f>
        <v>4.0979999999999999</v>
      </c>
      <c r="AA75" s="50" t="s">
        <v>859</v>
      </c>
      <c r="AB75" s="50">
        <v>551</v>
      </c>
      <c r="AC75" s="3" t="s">
        <v>501</v>
      </c>
      <c r="AD75" s="214">
        <v>29001101</v>
      </c>
      <c r="AE75" s="76" t="s">
        <v>502</v>
      </c>
      <c r="AF75" s="109" t="s">
        <v>416</v>
      </c>
      <c r="AG75" s="109" t="s">
        <v>416</v>
      </c>
      <c r="AH75" s="130" t="s">
        <v>503</v>
      </c>
      <c r="AI75" s="130" t="s">
        <v>504</v>
      </c>
    </row>
    <row r="76" spans="1:35" ht="63" x14ac:dyDescent="0.25">
      <c r="A76" s="3">
        <v>51</v>
      </c>
      <c r="B76" s="106" t="s">
        <v>505</v>
      </c>
      <c r="C76" s="49"/>
      <c r="D76" s="49"/>
      <c r="E76" s="49"/>
      <c r="F76" s="49"/>
      <c r="G76" s="49"/>
      <c r="H76" s="49"/>
      <c r="I76" s="49"/>
      <c r="J76" s="49"/>
      <c r="K76" s="53">
        <v>1</v>
      </c>
      <c r="L76" s="105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159"/>
      <c r="Z76" s="49">
        <f>AL41</f>
        <v>3.7970000000000002</v>
      </c>
      <c r="AA76" s="50" t="s">
        <v>859</v>
      </c>
      <c r="AB76" s="50">
        <v>6</v>
      </c>
      <c r="AC76" s="3" t="s">
        <v>509</v>
      </c>
      <c r="AD76" s="3">
        <v>29002569</v>
      </c>
      <c r="AE76" s="76" t="s">
        <v>515</v>
      </c>
      <c r="AF76" s="109" t="s">
        <v>80</v>
      </c>
      <c r="AG76" s="109" t="s">
        <v>80</v>
      </c>
      <c r="AH76" s="130" t="s">
        <v>516</v>
      </c>
      <c r="AI76" s="130" t="s">
        <v>81</v>
      </c>
    </row>
    <row r="77" spans="1:35" ht="63" x14ac:dyDescent="0.25">
      <c r="A77" s="3">
        <v>52</v>
      </c>
      <c r="B77" s="106" t="s">
        <v>506</v>
      </c>
      <c r="C77" s="49"/>
      <c r="D77" s="49"/>
      <c r="E77" s="49"/>
      <c r="F77" s="49"/>
      <c r="G77" s="49"/>
      <c r="H77" s="49"/>
      <c r="I77" s="49"/>
      <c r="J77" s="49"/>
      <c r="K77" s="53">
        <v>1</v>
      </c>
      <c r="L77" s="105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159"/>
      <c r="Z77" s="49">
        <f>AL43</f>
        <v>4.4989999999999997</v>
      </c>
      <c r="AA77" s="50" t="s">
        <v>903</v>
      </c>
      <c r="AB77" s="50" t="s">
        <v>743</v>
      </c>
      <c r="AC77" s="3" t="s">
        <v>509</v>
      </c>
      <c r="AD77" s="111">
        <v>20318</v>
      </c>
      <c r="AE77" s="76" t="s">
        <v>510</v>
      </c>
      <c r="AF77" s="109" t="s">
        <v>511</v>
      </c>
      <c r="AG77" s="109" t="s">
        <v>511</v>
      </c>
      <c r="AH77" s="130" t="s">
        <v>512</v>
      </c>
      <c r="AI77" s="130" t="s">
        <v>513</v>
      </c>
    </row>
    <row r="78" spans="1:35" ht="30.75" customHeight="1" x14ac:dyDescent="0.25">
      <c r="A78" s="3">
        <v>53</v>
      </c>
      <c r="B78" s="158" t="s">
        <v>904</v>
      </c>
      <c r="C78" s="49"/>
      <c r="D78" s="49"/>
      <c r="E78" s="49"/>
      <c r="F78" s="49"/>
      <c r="G78" s="49"/>
      <c r="H78" s="49"/>
      <c r="I78" s="49"/>
      <c r="J78" s="49"/>
      <c r="K78" s="53">
        <v>1</v>
      </c>
      <c r="L78" s="105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159"/>
      <c r="Z78" s="49">
        <f>AL24</f>
        <v>2.1459999999999999</v>
      </c>
      <c r="AA78" s="50" t="s">
        <v>903</v>
      </c>
      <c r="AB78" s="50" t="s">
        <v>743</v>
      </c>
      <c r="AC78" s="3" t="s">
        <v>501</v>
      </c>
      <c r="AD78" s="3">
        <v>29002604</v>
      </c>
      <c r="AE78" s="76" t="s">
        <v>905</v>
      </c>
      <c r="AF78" s="109">
        <v>250</v>
      </c>
      <c r="AG78" s="109">
        <v>250</v>
      </c>
      <c r="AH78" s="109">
        <v>25.4</v>
      </c>
      <c r="AI78" s="130" t="s">
        <v>514</v>
      </c>
    </row>
    <row r="79" spans="1:35" ht="63" x14ac:dyDescent="0.25">
      <c r="A79" s="3">
        <v>54</v>
      </c>
      <c r="B79" s="136" t="s">
        <v>906</v>
      </c>
      <c r="C79" s="214"/>
      <c r="D79" s="214"/>
      <c r="E79" s="214"/>
      <c r="F79" s="214"/>
      <c r="G79" s="214"/>
      <c r="H79" s="214"/>
      <c r="I79" s="214"/>
      <c r="J79" s="214"/>
      <c r="K79" s="75" t="s">
        <v>621</v>
      </c>
      <c r="L79" s="105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159"/>
      <c r="Z79" s="206">
        <f>K79*AL33+AL16</f>
        <v>17.97344</v>
      </c>
      <c r="AA79" s="50" t="s">
        <v>859</v>
      </c>
      <c r="AB79" s="50">
        <v>293</v>
      </c>
      <c r="AC79" s="75" t="s">
        <v>907</v>
      </c>
      <c r="AD79" s="75" t="s">
        <v>908</v>
      </c>
      <c r="AE79" s="75" t="s">
        <v>909</v>
      </c>
      <c r="AF79" s="49" t="s">
        <v>79</v>
      </c>
      <c r="AG79" s="49" t="s">
        <v>79</v>
      </c>
      <c r="AH79" s="49" t="s">
        <v>79</v>
      </c>
      <c r="AI79" s="49" t="s">
        <v>79</v>
      </c>
    </row>
    <row r="80" spans="1:35" ht="31.5" x14ac:dyDescent="0.25">
      <c r="A80" s="3">
        <v>55</v>
      </c>
      <c r="B80" s="136" t="s">
        <v>910</v>
      </c>
      <c r="C80" s="214"/>
      <c r="D80" s="214"/>
      <c r="E80" s="214"/>
      <c r="F80" s="214"/>
      <c r="G80" s="214"/>
      <c r="H80" s="214"/>
      <c r="I80" s="214"/>
      <c r="J80" s="214"/>
      <c r="K80" s="75" t="s">
        <v>347</v>
      </c>
      <c r="L80" s="105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159"/>
      <c r="Z80" s="49">
        <f>AL23</f>
        <v>1.044</v>
      </c>
      <c r="AA80" s="50" t="s">
        <v>913</v>
      </c>
      <c r="AB80" s="210" t="s">
        <v>45</v>
      </c>
      <c r="AC80" s="75" t="s">
        <v>914</v>
      </c>
      <c r="AD80" s="228" t="s">
        <v>915</v>
      </c>
      <c r="AE80" s="75" t="s">
        <v>916</v>
      </c>
      <c r="AF80" s="75" t="s">
        <v>390</v>
      </c>
      <c r="AG80" s="75" t="s">
        <v>390</v>
      </c>
      <c r="AH80" s="228" t="s">
        <v>917</v>
      </c>
      <c r="AI80" s="130" t="s">
        <v>507</v>
      </c>
    </row>
    <row r="81" spans="1:35" ht="63" x14ac:dyDescent="0.25">
      <c r="A81" s="3">
        <v>56</v>
      </c>
      <c r="B81" s="136" t="s">
        <v>911</v>
      </c>
      <c r="C81" s="214"/>
      <c r="D81" s="214"/>
      <c r="E81" s="214"/>
      <c r="F81" s="214"/>
      <c r="G81" s="214"/>
      <c r="H81" s="214"/>
      <c r="I81" s="214"/>
      <c r="J81" s="214"/>
      <c r="K81" s="75" t="s">
        <v>762</v>
      </c>
      <c r="L81" s="105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159"/>
      <c r="Z81" s="206">
        <f>K81*AL30+AL38</f>
        <v>13.954999999999998</v>
      </c>
      <c r="AA81" s="50" t="s">
        <v>918</v>
      </c>
      <c r="AB81" s="50" t="s">
        <v>919</v>
      </c>
      <c r="AC81" s="75" t="s">
        <v>914</v>
      </c>
      <c r="AD81" s="228" t="s">
        <v>920</v>
      </c>
      <c r="AE81" s="228" t="s">
        <v>921</v>
      </c>
      <c r="AF81" s="75" t="s">
        <v>49</v>
      </c>
      <c r="AG81" s="75" t="s">
        <v>49</v>
      </c>
      <c r="AH81" s="130" t="s">
        <v>922</v>
      </c>
      <c r="AI81" s="130" t="s">
        <v>82</v>
      </c>
    </row>
    <row r="82" spans="1:35" ht="45" x14ac:dyDescent="0.25">
      <c r="A82" s="3">
        <v>57</v>
      </c>
      <c r="B82" s="107" t="s">
        <v>912</v>
      </c>
      <c r="C82" s="214"/>
      <c r="D82" s="214"/>
      <c r="E82" s="214"/>
      <c r="F82" s="214"/>
      <c r="G82" s="214"/>
      <c r="H82" s="214"/>
      <c r="I82" s="214"/>
      <c r="J82" s="214"/>
      <c r="K82" s="75" t="s">
        <v>347</v>
      </c>
      <c r="L82" s="105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159"/>
      <c r="Z82" s="105">
        <f>K82*AL30+AL22</f>
        <v>6.01</v>
      </c>
      <c r="AA82" s="50" t="s">
        <v>923</v>
      </c>
      <c r="AB82" s="50" t="s">
        <v>924</v>
      </c>
      <c r="AC82" s="75" t="s">
        <v>914</v>
      </c>
      <c r="AD82" s="228" t="s">
        <v>920</v>
      </c>
      <c r="AE82" s="75" t="s">
        <v>925</v>
      </c>
      <c r="AF82" s="75" t="s">
        <v>394</v>
      </c>
      <c r="AG82" s="75" t="s">
        <v>394</v>
      </c>
      <c r="AH82" s="228" t="s">
        <v>926</v>
      </c>
      <c r="AI82" s="130" t="s">
        <v>508</v>
      </c>
    </row>
    <row r="83" spans="1:35" ht="75" x14ac:dyDescent="0.25">
      <c r="A83" s="3">
        <v>58</v>
      </c>
      <c r="B83" s="136" t="s">
        <v>927</v>
      </c>
      <c r="C83" s="47"/>
      <c r="D83" s="47"/>
      <c r="E83" s="47"/>
      <c r="F83" s="47"/>
      <c r="G83" s="47"/>
      <c r="H83" s="47"/>
      <c r="I83" s="47"/>
      <c r="J83" s="47"/>
      <c r="K83" s="75" t="s">
        <v>705</v>
      </c>
      <c r="L83" s="105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159"/>
      <c r="Z83" s="206">
        <f>K83*AL30+AL22</f>
        <v>2.5015999999999998</v>
      </c>
      <c r="AA83" s="50" t="s">
        <v>854</v>
      </c>
      <c r="AB83" s="50">
        <v>48.49</v>
      </c>
      <c r="AC83" s="75" t="s">
        <v>914</v>
      </c>
      <c r="AD83" s="75" t="s">
        <v>930</v>
      </c>
      <c r="AE83" s="75" t="s">
        <v>931</v>
      </c>
      <c r="AF83" s="75" t="s">
        <v>394</v>
      </c>
      <c r="AG83" s="75" t="s">
        <v>394</v>
      </c>
      <c r="AH83" s="49">
        <v>60.9</v>
      </c>
      <c r="AI83" s="130" t="s">
        <v>508</v>
      </c>
    </row>
    <row r="84" spans="1:35" ht="63" x14ac:dyDescent="0.25">
      <c r="A84" s="3">
        <v>59</v>
      </c>
      <c r="B84" s="107" t="s">
        <v>928</v>
      </c>
      <c r="C84" s="47"/>
      <c r="D84" s="47"/>
      <c r="E84" s="47"/>
      <c r="F84" s="47"/>
      <c r="G84" s="47"/>
      <c r="H84" s="47"/>
      <c r="I84" s="47"/>
      <c r="J84" s="47"/>
      <c r="K84" s="50" t="s">
        <v>79</v>
      </c>
      <c r="L84" s="105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159"/>
      <c r="Z84" s="49">
        <f>AL25</f>
        <v>2.2770000000000001</v>
      </c>
      <c r="AA84" s="50" t="s">
        <v>859</v>
      </c>
      <c r="AB84" s="50">
        <v>154</v>
      </c>
      <c r="AC84" s="75" t="s">
        <v>932</v>
      </c>
      <c r="AD84" s="75" t="s">
        <v>933</v>
      </c>
      <c r="AE84" s="75" t="s">
        <v>934</v>
      </c>
      <c r="AF84" s="214">
        <v>400</v>
      </c>
      <c r="AG84" s="214">
        <v>400</v>
      </c>
      <c r="AH84" s="214">
        <v>23.72</v>
      </c>
      <c r="AI84" s="130" t="s">
        <v>883</v>
      </c>
    </row>
    <row r="85" spans="1:35" ht="31.5" x14ac:dyDescent="0.25">
      <c r="A85" s="3">
        <v>60</v>
      </c>
      <c r="B85" s="136" t="s">
        <v>929</v>
      </c>
      <c r="C85" s="47"/>
      <c r="D85" s="47"/>
      <c r="E85" s="47"/>
      <c r="F85" s="47"/>
      <c r="G85" s="47"/>
      <c r="H85" s="47"/>
      <c r="I85" s="47"/>
      <c r="J85" s="47"/>
      <c r="K85" s="75" t="s">
        <v>608</v>
      </c>
      <c r="L85" s="105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159"/>
      <c r="Z85" s="206">
        <f>K85*AL29</f>
        <v>6.7023000000000001</v>
      </c>
      <c r="AA85" s="50" t="s">
        <v>859</v>
      </c>
      <c r="AB85" s="50">
        <v>270</v>
      </c>
      <c r="AC85" s="75" t="s">
        <v>501</v>
      </c>
      <c r="AD85" s="228" t="s">
        <v>935</v>
      </c>
      <c r="AE85" s="75" t="s">
        <v>936</v>
      </c>
      <c r="AF85" s="3" t="s">
        <v>49</v>
      </c>
      <c r="AG85" s="3" t="s">
        <v>49</v>
      </c>
      <c r="AH85" s="3"/>
      <c r="AI85" s="3"/>
    </row>
    <row r="86" spans="1:35" ht="141.75" x14ac:dyDescent="0.25">
      <c r="A86" s="3">
        <v>61</v>
      </c>
      <c r="B86" s="136" t="s">
        <v>937</v>
      </c>
      <c r="C86" s="3"/>
      <c r="D86" s="3"/>
      <c r="E86" s="3"/>
      <c r="F86" s="3"/>
      <c r="G86" s="3"/>
      <c r="H86" s="3"/>
      <c r="I86" s="3"/>
      <c r="J86" s="3"/>
      <c r="K86" s="75" t="s">
        <v>316</v>
      </c>
      <c r="L86" s="105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159"/>
      <c r="Z86" s="206">
        <f>K86*AL29</f>
        <v>5.9576000000000002</v>
      </c>
      <c r="AA86" s="50" t="s">
        <v>859</v>
      </c>
      <c r="AB86" s="50" t="s">
        <v>941</v>
      </c>
      <c r="AC86" s="75" t="s">
        <v>942</v>
      </c>
      <c r="AD86" s="75" t="s">
        <v>943</v>
      </c>
      <c r="AE86" s="75" t="s">
        <v>944</v>
      </c>
      <c r="AF86" s="3" t="s">
        <v>80</v>
      </c>
      <c r="AG86" s="3" t="s">
        <v>80</v>
      </c>
      <c r="AH86" s="3"/>
      <c r="AI86" s="3"/>
    </row>
    <row r="87" spans="1:35" ht="47.25" x14ac:dyDescent="0.25">
      <c r="A87" s="3">
        <v>62</v>
      </c>
      <c r="B87" s="136" t="s">
        <v>938</v>
      </c>
      <c r="C87" s="3"/>
      <c r="D87" s="3"/>
      <c r="E87" s="3"/>
      <c r="F87" s="3"/>
      <c r="G87" s="3"/>
      <c r="H87" s="3"/>
      <c r="I87" s="3"/>
      <c r="J87" s="3"/>
      <c r="K87" s="75" t="s">
        <v>939</v>
      </c>
      <c r="L87" s="105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159"/>
      <c r="Z87" s="206">
        <f>K87*AL29</f>
        <v>7.4470000000000001</v>
      </c>
      <c r="AA87" s="50" t="s">
        <v>859</v>
      </c>
      <c r="AB87" s="50" t="s">
        <v>945</v>
      </c>
      <c r="AC87" s="75" t="s">
        <v>946</v>
      </c>
      <c r="AD87" s="75" t="s">
        <v>947</v>
      </c>
      <c r="AE87" s="75" t="s">
        <v>948</v>
      </c>
      <c r="AF87" s="3" t="s">
        <v>49</v>
      </c>
      <c r="AG87" s="3" t="s">
        <v>49</v>
      </c>
      <c r="AH87" s="3"/>
      <c r="AI87" s="3"/>
    </row>
    <row r="88" spans="1:35" ht="31.5" x14ac:dyDescent="0.25">
      <c r="A88" s="3">
        <v>63</v>
      </c>
      <c r="B88" s="136" t="s">
        <v>940</v>
      </c>
      <c r="C88" s="3"/>
      <c r="D88" s="3"/>
      <c r="E88" s="3"/>
      <c r="F88" s="3"/>
      <c r="G88" s="3"/>
      <c r="H88" s="3"/>
      <c r="I88" s="3"/>
      <c r="J88" s="3"/>
      <c r="K88" s="75" t="s">
        <v>317</v>
      </c>
      <c r="L88" s="105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159"/>
      <c r="Z88" s="206">
        <f>K88*AL29</f>
        <v>9.6811000000000007</v>
      </c>
      <c r="AA88" s="50" t="s">
        <v>859</v>
      </c>
      <c r="AB88" s="50">
        <v>231</v>
      </c>
      <c r="AC88" s="75" t="s">
        <v>949</v>
      </c>
      <c r="AD88" s="75" t="s">
        <v>950</v>
      </c>
      <c r="AE88" s="75" t="s">
        <v>948</v>
      </c>
      <c r="AF88" s="3" t="s">
        <v>49</v>
      </c>
      <c r="AG88" s="3" t="s">
        <v>49</v>
      </c>
      <c r="AH88" s="3"/>
      <c r="AI88" s="3"/>
    </row>
    <row r="89" spans="1:35" ht="15.75" x14ac:dyDescent="0.25">
      <c r="A89" s="47"/>
      <c r="B89" s="229" t="s">
        <v>744</v>
      </c>
      <c r="C89" s="47"/>
      <c r="D89" s="47"/>
      <c r="E89" s="47"/>
      <c r="F89" s="47"/>
      <c r="G89" s="47"/>
      <c r="H89" s="47"/>
      <c r="I89" s="47"/>
      <c r="J89" s="47"/>
      <c r="K89" s="131"/>
      <c r="L89" s="105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159"/>
      <c r="Z89" s="49"/>
      <c r="AA89" s="169"/>
      <c r="AB89" s="3"/>
      <c r="AC89" s="3"/>
      <c r="AD89" s="3"/>
      <c r="AE89" s="130"/>
      <c r="AF89" s="109"/>
      <c r="AG89" s="109"/>
      <c r="AH89" s="109"/>
      <c r="AI89" s="109"/>
    </row>
    <row r="90" spans="1:35" ht="45" x14ac:dyDescent="0.25">
      <c r="A90" s="57">
        <v>64</v>
      </c>
      <c r="B90" s="104" t="s">
        <v>755</v>
      </c>
      <c r="C90" s="142"/>
      <c r="D90" s="47"/>
      <c r="E90" s="47"/>
      <c r="F90" s="47"/>
      <c r="G90" s="47"/>
      <c r="H90" s="47"/>
      <c r="I90" s="47"/>
      <c r="J90" s="47"/>
      <c r="K90" s="49">
        <v>1.0409999999999999</v>
      </c>
      <c r="L90" s="49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9">
        <f>K90*AL30</f>
        <v>5.2174919999999991</v>
      </c>
      <c r="AA90" s="50" t="s">
        <v>745</v>
      </c>
      <c r="AB90" s="50" t="s">
        <v>746</v>
      </c>
      <c r="AC90" s="50" t="s">
        <v>747</v>
      </c>
      <c r="AD90" s="50" t="s">
        <v>748</v>
      </c>
      <c r="AE90" s="50" t="s">
        <v>749</v>
      </c>
      <c r="AF90" s="49">
        <v>160</v>
      </c>
      <c r="AG90" s="49">
        <v>160</v>
      </c>
      <c r="AH90" s="198">
        <v>0.35</v>
      </c>
      <c r="AI90" s="50" t="s">
        <v>750</v>
      </c>
    </row>
    <row r="91" spans="1:35" ht="60" x14ac:dyDescent="0.25">
      <c r="A91" s="57">
        <v>65</v>
      </c>
      <c r="B91" s="104" t="s">
        <v>754</v>
      </c>
      <c r="C91" s="159"/>
      <c r="D91" s="47"/>
      <c r="E91" s="47"/>
      <c r="F91" s="47"/>
      <c r="G91" s="47"/>
      <c r="H91" s="47"/>
      <c r="I91" s="47"/>
      <c r="J91" s="47"/>
      <c r="K91" s="49">
        <v>0.6</v>
      </c>
      <c r="L91" s="49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9">
        <f>K91*AL31</f>
        <v>2.2427999999999999</v>
      </c>
      <c r="AA91" s="50" t="s">
        <v>751</v>
      </c>
      <c r="AB91" s="50" t="s">
        <v>752</v>
      </c>
      <c r="AC91" s="49" t="s">
        <v>667</v>
      </c>
      <c r="AD91" s="50" t="s">
        <v>753</v>
      </c>
      <c r="AE91" s="50" t="s">
        <v>749</v>
      </c>
      <c r="AF91" s="58"/>
      <c r="AG91" s="58"/>
      <c r="AH91" s="58"/>
      <c r="AI91" s="58"/>
    </row>
    <row r="92" spans="1:35" ht="15.75" x14ac:dyDescent="0.25">
      <c r="A92" s="62"/>
      <c r="B92" s="229" t="s">
        <v>83</v>
      </c>
      <c r="C92" s="47"/>
      <c r="D92" s="47"/>
      <c r="E92" s="47"/>
      <c r="F92" s="47"/>
      <c r="G92" s="47"/>
      <c r="H92" s="47"/>
      <c r="I92" s="47"/>
      <c r="J92" s="47"/>
      <c r="K92" s="132"/>
      <c r="L92" s="105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159"/>
      <c r="Z92" s="49"/>
      <c r="AA92" s="230"/>
      <c r="AB92" s="132"/>
      <c r="AC92" s="132"/>
      <c r="AD92" s="132"/>
      <c r="AE92" s="231"/>
      <c r="AF92" s="132"/>
      <c r="AG92" s="132"/>
      <c r="AH92" s="132"/>
      <c r="AI92" s="98"/>
    </row>
    <row r="93" spans="1:35" ht="78.75" x14ac:dyDescent="0.25">
      <c r="A93" s="259">
        <v>66</v>
      </c>
      <c r="B93" s="232" t="s">
        <v>93</v>
      </c>
      <c r="C93" s="48"/>
      <c r="D93" s="134"/>
      <c r="E93" s="47"/>
      <c r="F93" s="47"/>
      <c r="G93" s="47"/>
      <c r="H93" s="47"/>
      <c r="I93" s="47"/>
      <c r="J93" s="47"/>
      <c r="K93" s="58" t="s">
        <v>313</v>
      </c>
      <c r="L93" s="105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159"/>
      <c r="Z93" s="206">
        <f>K93*AL30</f>
        <v>11.026400000000001</v>
      </c>
      <c r="AA93" s="170" t="s">
        <v>84</v>
      </c>
      <c r="AB93" s="233" t="s">
        <v>85</v>
      </c>
      <c r="AC93" s="233"/>
      <c r="AD93" s="58"/>
      <c r="AE93" s="77"/>
      <c r="AF93" s="58"/>
      <c r="AG93" s="58"/>
      <c r="AH93" s="58"/>
      <c r="AI93" s="58"/>
    </row>
    <row r="94" spans="1:35" ht="30" x14ac:dyDescent="0.25">
      <c r="A94" s="217">
        <v>67</v>
      </c>
      <c r="B94" s="234" t="s">
        <v>94</v>
      </c>
      <c r="C94" s="48"/>
      <c r="D94" s="47"/>
      <c r="E94" s="47"/>
      <c r="F94" s="47"/>
      <c r="G94" s="47"/>
      <c r="H94" s="47"/>
      <c r="I94" s="47"/>
      <c r="J94" s="47"/>
      <c r="K94" s="58" t="s">
        <v>314</v>
      </c>
      <c r="L94" s="105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159"/>
      <c r="Z94" s="206">
        <f>K94*AL30+AL24</f>
        <v>12.169999999999998</v>
      </c>
      <c r="AA94" s="235" t="s">
        <v>87</v>
      </c>
      <c r="AB94" s="4" t="s">
        <v>88</v>
      </c>
      <c r="AC94" s="58"/>
      <c r="AD94" s="58"/>
      <c r="AE94" s="77"/>
      <c r="AF94" s="58"/>
      <c r="AG94" s="58"/>
      <c r="AH94" s="58"/>
      <c r="AI94" s="58"/>
    </row>
    <row r="95" spans="1:35" ht="15" customHeight="1" x14ac:dyDescent="0.25">
      <c r="A95" s="259">
        <v>68</v>
      </c>
      <c r="B95" s="236" t="s">
        <v>95</v>
      </c>
      <c r="C95" s="48"/>
      <c r="D95" s="47"/>
      <c r="E95" s="47"/>
      <c r="F95" s="47"/>
      <c r="G95" s="47"/>
      <c r="H95" s="47"/>
      <c r="I95" s="47"/>
      <c r="J95" s="47"/>
      <c r="K95" s="58" t="s">
        <v>315</v>
      </c>
      <c r="L95" s="105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159"/>
      <c r="Z95" s="206">
        <f>K95*AL31</f>
        <v>9.7187999999999999</v>
      </c>
      <c r="AA95" s="235" t="s">
        <v>87</v>
      </c>
      <c r="AB95" s="4" t="s">
        <v>85</v>
      </c>
      <c r="AC95" s="58"/>
      <c r="AD95" s="58"/>
      <c r="AE95" s="77"/>
      <c r="AF95" s="58"/>
      <c r="AG95" s="58"/>
      <c r="AH95" s="58"/>
      <c r="AI95" s="58"/>
    </row>
    <row r="96" spans="1:35" ht="30" x14ac:dyDescent="0.25">
      <c r="A96" s="217">
        <v>69</v>
      </c>
      <c r="B96" s="236" t="s">
        <v>96</v>
      </c>
      <c r="C96" s="48"/>
      <c r="D96" s="47"/>
      <c r="E96" s="47"/>
      <c r="F96" s="47"/>
      <c r="G96" s="47"/>
      <c r="H96" s="47"/>
      <c r="I96" s="47"/>
      <c r="J96" s="47"/>
      <c r="K96" s="58" t="s">
        <v>316</v>
      </c>
      <c r="L96" s="105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159"/>
      <c r="Z96" s="206">
        <f>K96*AL31</f>
        <v>2.9904000000000002</v>
      </c>
      <c r="AA96" s="235" t="s">
        <v>89</v>
      </c>
      <c r="AB96" s="4" t="s">
        <v>85</v>
      </c>
      <c r="AC96" s="58"/>
      <c r="AD96" s="58" t="s">
        <v>320</v>
      </c>
      <c r="AE96" s="77"/>
      <c r="AF96" s="58"/>
      <c r="AG96" s="58"/>
      <c r="AH96" s="58"/>
      <c r="AI96" s="58"/>
    </row>
    <row r="97" spans="1:35" ht="45" x14ac:dyDescent="0.25">
      <c r="A97" s="259">
        <v>70</v>
      </c>
      <c r="B97" s="236" t="s">
        <v>97</v>
      </c>
      <c r="C97" s="48"/>
      <c r="D97" s="47"/>
      <c r="E97" s="47"/>
      <c r="F97" s="47"/>
      <c r="G97" s="47"/>
      <c r="H97" s="47"/>
      <c r="I97" s="47"/>
      <c r="J97" s="47"/>
      <c r="K97" s="58" t="s">
        <v>317</v>
      </c>
      <c r="L97" s="105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159"/>
      <c r="Z97" s="206">
        <f>K97*AL30</f>
        <v>6.5156000000000001</v>
      </c>
      <c r="AA97" s="235" t="s">
        <v>90</v>
      </c>
      <c r="AB97" s="233" t="s">
        <v>85</v>
      </c>
      <c r="AC97" s="58"/>
      <c r="AD97" s="58" t="s">
        <v>321</v>
      </c>
      <c r="AE97" s="77"/>
      <c r="AF97" s="58"/>
      <c r="AG97" s="58"/>
      <c r="AH97" s="58"/>
      <c r="AI97" s="58"/>
    </row>
    <row r="98" spans="1:35" ht="30" x14ac:dyDescent="0.25">
      <c r="A98" s="217">
        <v>71</v>
      </c>
      <c r="B98" s="234" t="s">
        <v>99</v>
      </c>
      <c r="C98" s="48"/>
      <c r="D98" s="47"/>
      <c r="E98" s="47"/>
      <c r="F98" s="47"/>
      <c r="G98" s="47"/>
      <c r="H98" s="47"/>
      <c r="I98" s="47"/>
      <c r="J98" s="47"/>
      <c r="K98" s="132" t="s">
        <v>318</v>
      </c>
      <c r="L98" s="105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159"/>
      <c r="Z98" s="206">
        <f>K98*AL30+AL24</f>
        <v>7.6592000000000002</v>
      </c>
      <c r="AA98" s="235" t="s">
        <v>91</v>
      </c>
      <c r="AB98" s="233" t="s">
        <v>85</v>
      </c>
      <c r="AC98" s="58"/>
      <c r="AD98" s="58" t="s">
        <v>322</v>
      </c>
      <c r="AE98" s="77"/>
      <c r="AF98" s="58"/>
      <c r="AG98" s="58"/>
      <c r="AH98" s="58"/>
      <c r="AI98" s="58"/>
    </row>
    <row r="99" spans="1:35" ht="30" x14ac:dyDescent="0.25">
      <c r="A99" s="259">
        <v>72</v>
      </c>
      <c r="B99" s="236" t="s">
        <v>98</v>
      </c>
      <c r="C99" s="48"/>
      <c r="D99" s="47"/>
      <c r="E99" s="47"/>
      <c r="F99" s="47"/>
      <c r="G99" s="47"/>
      <c r="H99" s="47"/>
      <c r="I99" s="47"/>
      <c r="J99" s="47"/>
      <c r="K99" s="132" t="s">
        <v>319</v>
      </c>
      <c r="L99" s="105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159"/>
      <c r="Z99" s="206">
        <f>K99*AL35</f>
        <v>0.46779999999999999</v>
      </c>
      <c r="AA99" s="235" t="s">
        <v>92</v>
      </c>
      <c r="AB99" s="4" t="s">
        <v>85</v>
      </c>
      <c r="AC99" s="58"/>
      <c r="AD99" s="58" t="s">
        <v>323</v>
      </c>
      <c r="AE99" s="77"/>
      <c r="AF99" s="58"/>
      <c r="AG99" s="58"/>
      <c r="AH99" s="58"/>
      <c r="AI99" s="58"/>
    </row>
    <row r="100" spans="1:35" ht="15.75" x14ac:dyDescent="0.25">
      <c r="A100" s="129"/>
      <c r="B100" s="237" t="s">
        <v>290</v>
      </c>
      <c r="C100" s="101"/>
      <c r="D100" s="102"/>
      <c r="E100" s="47"/>
      <c r="F100" s="47"/>
      <c r="G100" s="47"/>
      <c r="H100" s="47"/>
      <c r="I100" s="47"/>
      <c r="J100" s="47"/>
      <c r="K100" s="57"/>
      <c r="L100" s="105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159"/>
      <c r="Z100" s="49"/>
      <c r="AA100" s="165"/>
      <c r="AB100" s="47"/>
      <c r="AC100" s="47"/>
      <c r="AD100" s="238"/>
      <c r="AE100" s="238"/>
      <c r="AF100" s="47"/>
      <c r="AG100" s="47"/>
      <c r="AH100" s="47"/>
      <c r="AI100" s="47"/>
    </row>
    <row r="101" spans="1:35" ht="31.5" x14ac:dyDescent="0.25">
      <c r="A101" s="129">
        <v>73</v>
      </c>
      <c r="B101" s="136" t="s">
        <v>312</v>
      </c>
      <c r="C101" s="67"/>
      <c r="D101" s="128"/>
      <c r="E101" s="128"/>
      <c r="F101" s="128"/>
      <c r="G101" s="128"/>
      <c r="H101" s="128"/>
      <c r="I101" s="128"/>
      <c r="J101" s="128"/>
      <c r="K101" s="130" t="s">
        <v>311</v>
      </c>
      <c r="L101" s="105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159"/>
      <c r="Z101" s="49">
        <f>1.55*AL30+0.035*AL29</f>
        <v>8.0292449999999995</v>
      </c>
      <c r="AA101" s="169"/>
      <c r="AB101" s="233" t="s">
        <v>293</v>
      </c>
      <c r="AC101" s="109" t="s">
        <v>291</v>
      </c>
      <c r="AD101" s="130" t="s">
        <v>292</v>
      </c>
      <c r="AE101" s="130"/>
      <c r="AF101" s="109"/>
      <c r="AG101" s="109"/>
      <c r="AH101" s="109"/>
      <c r="AI101" s="128"/>
    </row>
    <row r="102" spans="1:35" ht="15.75" x14ac:dyDescent="0.25">
      <c r="A102" s="129"/>
      <c r="B102" s="237" t="s">
        <v>278</v>
      </c>
      <c r="C102" s="101"/>
      <c r="D102" s="102"/>
      <c r="E102" s="47"/>
      <c r="F102" s="47"/>
      <c r="G102" s="47"/>
      <c r="H102" s="47"/>
      <c r="I102" s="47"/>
      <c r="J102" s="47"/>
      <c r="K102" s="57"/>
      <c r="L102" s="105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159"/>
      <c r="Z102" s="49"/>
      <c r="AA102" s="165"/>
      <c r="AB102" s="47"/>
      <c r="AC102" s="47"/>
      <c r="AD102" s="238"/>
      <c r="AE102" s="238"/>
      <c r="AF102" s="47"/>
      <c r="AG102" s="47"/>
      <c r="AH102" s="47"/>
      <c r="AI102" s="47"/>
    </row>
    <row r="103" spans="1:35" ht="15" customHeight="1" x14ac:dyDescent="0.25">
      <c r="A103" s="129">
        <v>74</v>
      </c>
      <c r="B103" s="127" t="s">
        <v>952</v>
      </c>
      <c r="C103" s="126"/>
      <c r="D103" s="3"/>
      <c r="E103" s="3"/>
      <c r="F103" s="3"/>
      <c r="G103" s="3"/>
      <c r="H103" s="3"/>
      <c r="I103" s="3"/>
      <c r="J103" s="3"/>
      <c r="K103" s="3">
        <v>0.65</v>
      </c>
      <c r="L103" s="105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159"/>
      <c r="Z103" s="49">
        <f>K103*AL29</f>
        <v>4.8405500000000004</v>
      </c>
      <c r="AA103" s="169" t="s">
        <v>284</v>
      </c>
      <c r="AB103" s="224" t="s">
        <v>283</v>
      </c>
      <c r="AC103" s="214" t="s">
        <v>285</v>
      </c>
      <c r="AD103" s="3">
        <v>37013268</v>
      </c>
      <c r="AE103" s="214" t="s">
        <v>281</v>
      </c>
      <c r="AF103" s="3" t="s">
        <v>282</v>
      </c>
      <c r="AG103" s="3" t="s">
        <v>282</v>
      </c>
      <c r="AH103" s="3" t="s">
        <v>282</v>
      </c>
      <c r="AI103" s="3" t="s">
        <v>282</v>
      </c>
    </row>
    <row r="104" spans="1:35" ht="31.5" x14ac:dyDescent="0.25">
      <c r="A104" s="129">
        <v>75</v>
      </c>
      <c r="B104" s="258" t="s">
        <v>953</v>
      </c>
      <c r="C104" s="126"/>
      <c r="D104" s="3"/>
      <c r="E104" s="3"/>
      <c r="F104" s="3"/>
      <c r="G104" s="3"/>
      <c r="H104" s="3"/>
      <c r="I104" s="3"/>
      <c r="J104" s="3"/>
      <c r="K104" s="3"/>
      <c r="L104" s="105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159"/>
      <c r="Z104" s="49">
        <f>AL25</f>
        <v>2.2770000000000001</v>
      </c>
      <c r="AA104" s="169" t="s">
        <v>279</v>
      </c>
      <c r="AB104" s="214" t="s">
        <v>286</v>
      </c>
      <c r="AC104" s="214" t="s">
        <v>287</v>
      </c>
      <c r="AD104" s="214">
        <v>10005122</v>
      </c>
      <c r="AE104" s="214" t="s">
        <v>281</v>
      </c>
      <c r="AF104" s="3">
        <v>400</v>
      </c>
      <c r="AG104" s="3" t="s">
        <v>282</v>
      </c>
      <c r="AH104" s="3">
        <v>16</v>
      </c>
      <c r="AI104" s="3" t="s">
        <v>282</v>
      </c>
    </row>
    <row r="105" spans="1:35" ht="31.5" x14ac:dyDescent="0.25">
      <c r="A105" s="129">
        <v>76</v>
      </c>
      <c r="B105" s="258" t="s">
        <v>954</v>
      </c>
      <c r="C105" s="126"/>
      <c r="D105" s="3"/>
      <c r="E105" s="3"/>
      <c r="F105" s="3"/>
      <c r="G105" s="3"/>
      <c r="H105" s="3"/>
      <c r="I105" s="3"/>
      <c r="J105" s="3"/>
      <c r="K105" s="3"/>
      <c r="L105" s="105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159"/>
      <c r="Z105" s="49">
        <f>AL25</f>
        <v>2.2770000000000001</v>
      </c>
      <c r="AA105" s="169" t="s">
        <v>279</v>
      </c>
      <c r="AB105" s="239" t="s">
        <v>288</v>
      </c>
      <c r="AC105" s="3" t="s">
        <v>280</v>
      </c>
      <c r="AD105" s="214" t="s">
        <v>289</v>
      </c>
      <c r="AE105" s="214" t="s">
        <v>281</v>
      </c>
      <c r="AF105" s="3">
        <v>400</v>
      </c>
      <c r="AG105" s="3" t="s">
        <v>282</v>
      </c>
      <c r="AH105" s="3">
        <v>9.5</v>
      </c>
      <c r="AI105" s="3" t="s">
        <v>282</v>
      </c>
    </row>
    <row r="106" spans="1:35" ht="31.5" x14ac:dyDescent="0.25">
      <c r="A106" s="129">
        <v>77</v>
      </c>
      <c r="B106" s="104" t="s">
        <v>955</v>
      </c>
      <c r="C106" s="151"/>
      <c r="D106" s="3"/>
      <c r="E106" s="3"/>
      <c r="F106" s="3"/>
      <c r="G106" s="3"/>
      <c r="H106" s="3"/>
      <c r="I106" s="3"/>
      <c r="J106" s="3"/>
      <c r="K106" s="3">
        <v>2.5630000000000002</v>
      </c>
      <c r="L106" s="3">
        <v>2.5630000000000002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152"/>
      <c r="Z106" s="57">
        <f>K106*AL30</f>
        <v>12.845756</v>
      </c>
      <c r="AA106" s="169" t="s">
        <v>279</v>
      </c>
      <c r="AB106" s="224" t="s">
        <v>449</v>
      </c>
      <c r="AC106" s="214" t="s">
        <v>280</v>
      </c>
      <c r="AD106" s="214">
        <v>10004886</v>
      </c>
      <c r="AE106" s="214" t="s">
        <v>281</v>
      </c>
      <c r="AF106" s="3" t="s">
        <v>282</v>
      </c>
      <c r="AG106" s="3" t="s">
        <v>282</v>
      </c>
      <c r="AH106" s="3" t="s">
        <v>282</v>
      </c>
      <c r="AI106" s="3" t="s">
        <v>282</v>
      </c>
    </row>
    <row r="107" spans="1:35" ht="78.75" x14ac:dyDescent="0.25">
      <c r="A107" s="129">
        <v>78</v>
      </c>
      <c r="B107" s="104" t="s">
        <v>956</v>
      </c>
      <c r="C107" s="151"/>
      <c r="D107" s="3"/>
      <c r="E107" s="3"/>
      <c r="F107" s="3"/>
      <c r="G107" s="3"/>
      <c r="H107" s="3"/>
      <c r="I107" s="3"/>
      <c r="J107" s="3"/>
      <c r="K107" s="3">
        <v>0.02</v>
      </c>
      <c r="L107" s="3">
        <v>0.02</v>
      </c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152"/>
      <c r="Z107" s="57">
        <f>K107*AL30</f>
        <v>0.10024</v>
      </c>
      <c r="AA107" s="169" t="s">
        <v>450</v>
      </c>
      <c r="AB107" s="239" t="s">
        <v>283</v>
      </c>
      <c r="AC107" s="214" t="s">
        <v>451</v>
      </c>
      <c r="AD107" s="214">
        <v>37012669</v>
      </c>
      <c r="AE107" s="214" t="s">
        <v>281</v>
      </c>
      <c r="AF107" s="3" t="s">
        <v>282</v>
      </c>
      <c r="AG107" s="3" t="s">
        <v>282</v>
      </c>
      <c r="AH107" s="3" t="s">
        <v>282</v>
      </c>
      <c r="AI107" s="3" t="s">
        <v>282</v>
      </c>
    </row>
    <row r="108" spans="1:35" ht="31.5" x14ac:dyDescent="0.25">
      <c r="A108" s="129">
        <v>79</v>
      </c>
      <c r="B108" s="240" t="s">
        <v>957</v>
      </c>
      <c r="C108" s="126"/>
      <c r="D108" s="3"/>
      <c r="E108" s="3"/>
      <c r="F108" s="3"/>
      <c r="G108" s="3"/>
      <c r="H108" s="3"/>
      <c r="I108" s="3"/>
      <c r="J108" s="3"/>
      <c r="K108" s="3">
        <v>0.06</v>
      </c>
      <c r="L108" s="3">
        <v>0.06</v>
      </c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152"/>
      <c r="Z108" s="57"/>
      <c r="AA108" s="169" t="s">
        <v>279</v>
      </c>
      <c r="AB108" s="224" t="s">
        <v>452</v>
      </c>
      <c r="AC108" s="214" t="s">
        <v>280</v>
      </c>
      <c r="AD108" s="214">
        <v>10005055</v>
      </c>
      <c r="AE108" s="214" t="s">
        <v>281</v>
      </c>
      <c r="AF108" s="3" t="s">
        <v>282</v>
      </c>
      <c r="AG108" s="3" t="s">
        <v>282</v>
      </c>
      <c r="AH108" s="3" t="s">
        <v>282</v>
      </c>
      <c r="AI108" s="3" t="s">
        <v>282</v>
      </c>
    </row>
    <row r="109" spans="1:35" ht="31.5" x14ac:dyDescent="0.25">
      <c r="A109" s="129">
        <v>80</v>
      </c>
      <c r="B109" s="104" t="s">
        <v>958</v>
      </c>
      <c r="C109" s="126"/>
      <c r="D109" s="3"/>
      <c r="E109" s="3"/>
      <c r="F109" s="3"/>
      <c r="G109" s="3"/>
      <c r="H109" s="3"/>
      <c r="I109" s="3"/>
      <c r="J109" s="3"/>
      <c r="K109" s="3">
        <v>0.4</v>
      </c>
      <c r="L109" s="3">
        <v>0.04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152"/>
      <c r="Z109" s="57">
        <f>K109*AL33</f>
        <v>4.4432</v>
      </c>
      <c r="AA109" s="169" t="s">
        <v>279</v>
      </c>
      <c r="AB109" s="224" t="s">
        <v>453</v>
      </c>
      <c r="AC109" s="214" t="s">
        <v>454</v>
      </c>
      <c r="AD109" s="3">
        <v>10005044</v>
      </c>
      <c r="AE109" s="214" t="s">
        <v>281</v>
      </c>
      <c r="AF109" s="3" t="s">
        <v>282</v>
      </c>
      <c r="AG109" s="3" t="s">
        <v>282</v>
      </c>
      <c r="AH109" s="3" t="s">
        <v>282</v>
      </c>
      <c r="AI109" s="3" t="s">
        <v>282</v>
      </c>
    </row>
    <row r="110" spans="1:35" ht="141.75" x14ac:dyDescent="0.25">
      <c r="A110" s="129">
        <v>81</v>
      </c>
      <c r="B110" s="104" t="s">
        <v>959</v>
      </c>
      <c r="C110" s="126"/>
      <c r="D110" s="3"/>
      <c r="E110" s="3"/>
      <c r="F110" s="3"/>
      <c r="G110" s="3"/>
      <c r="H110" s="3"/>
      <c r="I110" s="3"/>
      <c r="J110" s="3"/>
      <c r="K110" s="3">
        <v>0.23699999999999999</v>
      </c>
      <c r="L110" s="3">
        <v>0.23699999999999999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152"/>
      <c r="Z110" s="57">
        <f>K110*AL33</f>
        <v>2.6325959999999999</v>
      </c>
      <c r="AA110" s="169" t="s">
        <v>279</v>
      </c>
      <c r="AB110" s="224" t="s">
        <v>455</v>
      </c>
      <c r="AC110" s="214" t="s">
        <v>456</v>
      </c>
      <c r="AD110" s="214">
        <v>10005062</v>
      </c>
      <c r="AE110" s="214" t="s">
        <v>281</v>
      </c>
      <c r="AF110" s="3" t="s">
        <v>282</v>
      </c>
      <c r="AG110" s="3" t="s">
        <v>282</v>
      </c>
      <c r="AH110" s="3" t="s">
        <v>282</v>
      </c>
      <c r="AI110" s="3" t="s">
        <v>282</v>
      </c>
    </row>
    <row r="111" spans="1:35" ht="78.75" x14ac:dyDescent="0.25">
      <c r="A111" s="129">
        <v>82</v>
      </c>
      <c r="B111" s="240" t="s">
        <v>960</v>
      </c>
      <c r="C111" s="126"/>
      <c r="D111" s="3"/>
      <c r="E111" s="3"/>
      <c r="F111" s="3"/>
      <c r="G111" s="3"/>
      <c r="H111" s="3"/>
      <c r="I111" s="3"/>
      <c r="J111" s="3"/>
      <c r="K111" s="3">
        <v>0.34</v>
      </c>
      <c r="L111" s="3">
        <v>0.34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152"/>
      <c r="Z111" s="57">
        <f>K111*AL33</f>
        <v>3.7767200000000005</v>
      </c>
      <c r="AA111" s="169" t="s">
        <v>279</v>
      </c>
      <c r="AB111" s="224" t="s">
        <v>457</v>
      </c>
      <c r="AC111" s="214" t="s">
        <v>458</v>
      </c>
      <c r="AD111" s="214">
        <v>10005066</v>
      </c>
      <c r="AE111" s="214" t="s">
        <v>281</v>
      </c>
      <c r="AF111" s="3" t="s">
        <v>282</v>
      </c>
      <c r="AG111" s="3" t="s">
        <v>282</v>
      </c>
      <c r="AH111" s="3" t="s">
        <v>282</v>
      </c>
      <c r="AI111" s="3" t="s">
        <v>282</v>
      </c>
    </row>
    <row r="112" spans="1:35" ht="31.5" x14ac:dyDescent="0.25">
      <c r="A112" s="129">
        <v>83</v>
      </c>
      <c r="B112" s="104" t="s">
        <v>961</v>
      </c>
      <c r="C112" s="126"/>
      <c r="D112" s="3"/>
      <c r="E112" s="3"/>
      <c r="F112" s="3"/>
      <c r="G112" s="3"/>
      <c r="H112" s="3"/>
      <c r="I112" s="3"/>
      <c r="J112" s="3"/>
      <c r="K112" s="3">
        <v>5.5E-2</v>
      </c>
      <c r="L112" s="3">
        <v>5.5E-2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152"/>
      <c r="Z112" s="57">
        <f>K112*AL33</f>
        <v>0.61094000000000004</v>
      </c>
      <c r="AA112" s="169" t="s">
        <v>279</v>
      </c>
      <c r="AB112" s="214" t="s">
        <v>459</v>
      </c>
      <c r="AC112" s="214" t="s">
        <v>460</v>
      </c>
      <c r="AD112" s="214">
        <v>10005067</v>
      </c>
      <c r="AE112" s="214" t="s">
        <v>281</v>
      </c>
      <c r="AF112" s="3" t="s">
        <v>282</v>
      </c>
      <c r="AG112" s="3" t="s">
        <v>282</v>
      </c>
      <c r="AH112" s="3" t="s">
        <v>282</v>
      </c>
      <c r="AI112" s="3" t="s">
        <v>282</v>
      </c>
    </row>
    <row r="113" spans="1:35" ht="31.5" x14ac:dyDescent="0.25">
      <c r="A113" s="129">
        <v>84</v>
      </c>
      <c r="B113" s="104" t="s">
        <v>962</v>
      </c>
      <c r="C113" s="126"/>
      <c r="D113" s="3"/>
      <c r="E113" s="3"/>
      <c r="F113" s="3"/>
      <c r="G113" s="3"/>
      <c r="H113" s="3"/>
      <c r="I113" s="3"/>
      <c r="J113" s="3"/>
      <c r="K113" s="3">
        <v>0.05</v>
      </c>
      <c r="L113" s="3">
        <v>0.05</v>
      </c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152"/>
      <c r="Z113" s="57">
        <f>K113*AL29</f>
        <v>0.37235000000000001</v>
      </c>
      <c r="AA113" s="169" t="s">
        <v>279</v>
      </c>
      <c r="AB113" s="224" t="s">
        <v>461</v>
      </c>
      <c r="AC113" s="214" t="s">
        <v>280</v>
      </c>
      <c r="AD113" s="214">
        <v>10005073</v>
      </c>
      <c r="AE113" s="214" t="s">
        <v>281</v>
      </c>
      <c r="AF113" s="3" t="s">
        <v>282</v>
      </c>
      <c r="AG113" s="3" t="s">
        <v>282</v>
      </c>
      <c r="AH113" s="3" t="s">
        <v>282</v>
      </c>
      <c r="AI113" s="3" t="s">
        <v>282</v>
      </c>
    </row>
    <row r="114" spans="1:35" ht="31.5" x14ac:dyDescent="0.25">
      <c r="A114" s="129">
        <v>85</v>
      </c>
      <c r="B114" s="104" t="s">
        <v>963</v>
      </c>
      <c r="C114" s="126"/>
      <c r="D114" s="3"/>
      <c r="E114" s="3"/>
      <c r="F114" s="3"/>
      <c r="G114" s="3"/>
      <c r="H114" s="3"/>
      <c r="I114" s="3"/>
      <c r="J114" s="3"/>
      <c r="K114" s="3">
        <v>0.12</v>
      </c>
      <c r="L114" s="3">
        <v>0.12</v>
      </c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152"/>
      <c r="Z114" s="57">
        <f>K114*AL29</f>
        <v>0.89363999999999999</v>
      </c>
      <c r="AA114" s="169" t="s">
        <v>279</v>
      </c>
      <c r="AB114" s="224" t="s">
        <v>462</v>
      </c>
      <c r="AC114" s="214" t="s">
        <v>280</v>
      </c>
      <c r="AD114" s="214">
        <v>10005074</v>
      </c>
      <c r="AE114" s="214" t="s">
        <v>281</v>
      </c>
      <c r="AF114" s="3" t="s">
        <v>282</v>
      </c>
      <c r="AG114" s="3" t="s">
        <v>282</v>
      </c>
      <c r="AH114" s="3" t="s">
        <v>282</v>
      </c>
      <c r="AI114" s="3" t="s">
        <v>282</v>
      </c>
    </row>
    <row r="115" spans="1:35" ht="47.25" x14ac:dyDescent="0.25">
      <c r="A115" s="129">
        <v>86</v>
      </c>
      <c r="B115" s="104" t="s">
        <v>964</v>
      </c>
      <c r="C115" s="126"/>
      <c r="D115" s="3"/>
      <c r="E115" s="3"/>
      <c r="F115" s="3"/>
      <c r="G115" s="3"/>
      <c r="H115" s="3"/>
      <c r="I115" s="3"/>
      <c r="J115" s="3"/>
      <c r="K115" s="3">
        <v>0.03</v>
      </c>
      <c r="L115" s="3">
        <v>0.03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152"/>
      <c r="Z115" s="57">
        <f>K115*AL29</f>
        <v>0.22341</v>
      </c>
      <c r="AA115" s="169" t="s">
        <v>279</v>
      </c>
      <c r="AB115" s="224" t="s">
        <v>463</v>
      </c>
      <c r="AC115" s="214" t="s">
        <v>464</v>
      </c>
      <c r="AD115" s="214">
        <v>10005070</v>
      </c>
      <c r="AE115" s="214" t="s">
        <v>281</v>
      </c>
      <c r="AF115" s="3" t="s">
        <v>282</v>
      </c>
      <c r="AG115" s="3" t="s">
        <v>282</v>
      </c>
      <c r="AH115" s="3" t="s">
        <v>282</v>
      </c>
      <c r="AI115" s="3" t="s">
        <v>282</v>
      </c>
    </row>
    <row r="116" spans="1:35" ht="31.5" x14ac:dyDescent="0.25">
      <c r="A116" s="129">
        <v>87</v>
      </c>
      <c r="B116" s="104" t="s">
        <v>965</v>
      </c>
      <c r="C116" s="126"/>
      <c r="D116" s="3"/>
      <c r="E116" s="3"/>
      <c r="F116" s="3"/>
      <c r="G116" s="3"/>
      <c r="H116" s="3"/>
      <c r="I116" s="3"/>
      <c r="J116" s="3"/>
      <c r="K116" s="3">
        <v>4.2999999999999997E-2</v>
      </c>
      <c r="L116" s="3">
        <v>4.2999999999999997E-2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152"/>
      <c r="Z116" s="57">
        <f>K116*AL29</f>
        <v>0.32022099999999998</v>
      </c>
      <c r="AA116" s="169" t="s">
        <v>465</v>
      </c>
      <c r="AB116" s="239" t="s">
        <v>283</v>
      </c>
      <c r="AC116" s="3" t="s">
        <v>280</v>
      </c>
      <c r="AD116" s="214">
        <v>37013403</v>
      </c>
      <c r="AE116" s="214" t="s">
        <v>281</v>
      </c>
      <c r="AF116" s="3" t="s">
        <v>282</v>
      </c>
      <c r="AG116" s="3" t="s">
        <v>282</v>
      </c>
      <c r="AH116" s="3" t="s">
        <v>282</v>
      </c>
      <c r="AI116" s="3" t="s">
        <v>282</v>
      </c>
    </row>
    <row r="117" spans="1:35" ht="78.75" x14ac:dyDescent="0.25">
      <c r="A117" s="129">
        <v>88</v>
      </c>
      <c r="B117" s="104" t="s">
        <v>966</v>
      </c>
      <c r="C117" s="126"/>
      <c r="D117" s="3"/>
      <c r="E117" s="3"/>
      <c r="F117" s="3"/>
      <c r="G117" s="3"/>
      <c r="H117" s="3"/>
      <c r="I117" s="3"/>
      <c r="J117" s="3"/>
      <c r="K117" s="3">
        <v>1.4999999999999999E-2</v>
      </c>
      <c r="L117" s="3">
        <v>1.4999999999999999E-2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152"/>
      <c r="Z117" s="57">
        <f>K117*AL29</f>
        <v>0.111705</v>
      </c>
      <c r="AA117" s="169" t="s">
        <v>450</v>
      </c>
      <c r="AB117" s="3" t="s">
        <v>283</v>
      </c>
      <c r="AC117" s="3" t="s">
        <v>280</v>
      </c>
      <c r="AD117" s="214">
        <v>37012666</v>
      </c>
      <c r="AE117" s="214" t="s">
        <v>281</v>
      </c>
      <c r="AF117" s="3" t="s">
        <v>282</v>
      </c>
      <c r="AG117" s="3" t="s">
        <v>282</v>
      </c>
      <c r="AH117" s="3" t="s">
        <v>282</v>
      </c>
      <c r="AI117" s="3" t="s">
        <v>282</v>
      </c>
    </row>
    <row r="118" spans="1:35" ht="78.75" x14ac:dyDescent="0.25">
      <c r="A118" s="129">
        <v>89</v>
      </c>
      <c r="B118" s="157" t="s">
        <v>967</v>
      </c>
      <c r="C118" s="152"/>
      <c r="D118" s="3"/>
      <c r="E118" s="3"/>
      <c r="F118" s="3"/>
      <c r="G118" s="3"/>
      <c r="H118" s="3"/>
      <c r="I118" s="3"/>
      <c r="J118" s="3"/>
      <c r="K118" s="3">
        <v>0.08</v>
      </c>
      <c r="L118" s="3">
        <v>0.08</v>
      </c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152"/>
      <c r="Z118" s="57">
        <f>K118*AL29</f>
        <v>0.59576000000000007</v>
      </c>
      <c r="AA118" s="169" t="s">
        <v>450</v>
      </c>
      <c r="AB118" s="3" t="s">
        <v>283</v>
      </c>
      <c r="AC118" s="3" t="s">
        <v>466</v>
      </c>
      <c r="AD118" s="3">
        <v>37012668</v>
      </c>
      <c r="AE118" s="3" t="s">
        <v>281</v>
      </c>
      <c r="AF118" s="3" t="s">
        <v>282</v>
      </c>
      <c r="AG118" s="3" t="s">
        <v>282</v>
      </c>
      <c r="AH118" s="3" t="s">
        <v>282</v>
      </c>
      <c r="AI118" s="3" t="s">
        <v>282</v>
      </c>
    </row>
    <row r="119" spans="1:35" ht="31.5" x14ac:dyDescent="0.25">
      <c r="A119" s="129">
        <v>90</v>
      </c>
      <c r="B119" s="158" t="s">
        <v>968</v>
      </c>
      <c r="C119" s="15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152"/>
      <c r="Z119" s="57">
        <f>AL24</f>
        <v>2.1459999999999999</v>
      </c>
      <c r="AA119" s="169" t="s">
        <v>279</v>
      </c>
      <c r="AB119" s="3" t="s">
        <v>467</v>
      </c>
      <c r="AC119" s="3" t="s">
        <v>468</v>
      </c>
      <c r="AD119" s="214">
        <v>10004971</v>
      </c>
      <c r="AE119" s="214" t="s">
        <v>281</v>
      </c>
      <c r="AF119" s="3">
        <v>250</v>
      </c>
      <c r="AG119" s="3" t="s">
        <v>282</v>
      </c>
      <c r="AH119" s="3">
        <v>68</v>
      </c>
      <c r="AI119" s="3" t="s">
        <v>282</v>
      </c>
    </row>
    <row r="120" spans="1:35" ht="31.5" x14ac:dyDescent="0.25">
      <c r="A120" s="129">
        <v>91</v>
      </c>
      <c r="B120" s="158" t="s">
        <v>969</v>
      </c>
      <c r="C120" s="15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152"/>
      <c r="Z120" s="57">
        <f>AL23</f>
        <v>1.044</v>
      </c>
      <c r="AA120" s="169" t="s">
        <v>279</v>
      </c>
      <c r="AB120" s="3" t="s">
        <v>469</v>
      </c>
      <c r="AC120" s="3" t="s">
        <v>280</v>
      </c>
      <c r="AD120" s="214">
        <v>10004978</v>
      </c>
      <c r="AE120" s="214" t="s">
        <v>281</v>
      </c>
      <c r="AF120" s="3">
        <v>160</v>
      </c>
      <c r="AG120" s="3" t="s">
        <v>282</v>
      </c>
      <c r="AH120" s="3">
        <v>68</v>
      </c>
      <c r="AI120" s="3" t="s">
        <v>282</v>
      </c>
    </row>
    <row r="121" spans="1:35" ht="31.5" x14ac:dyDescent="0.25">
      <c r="A121" s="129">
        <v>92</v>
      </c>
      <c r="B121" s="158" t="s">
        <v>970</v>
      </c>
      <c r="C121" s="15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152"/>
      <c r="Z121" s="57">
        <f>AL24</f>
        <v>2.1459999999999999</v>
      </c>
      <c r="AA121" s="169" t="s">
        <v>279</v>
      </c>
      <c r="AB121" s="3" t="s">
        <v>470</v>
      </c>
      <c r="AC121" s="3" t="s">
        <v>280</v>
      </c>
      <c r="AD121" s="214">
        <v>10004979</v>
      </c>
      <c r="AE121" s="214" t="s">
        <v>281</v>
      </c>
      <c r="AF121" s="3">
        <v>250</v>
      </c>
      <c r="AG121" s="3" t="s">
        <v>282</v>
      </c>
      <c r="AH121" s="3">
        <v>50</v>
      </c>
      <c r="AI121" s="3" t="s">
        <v>282</v>
      </c>
    </row>
    <row r="122" spans="1:35" ht="47.25" x14ac:dyDescent="0.25">
      <c r="A122" s="129">
        <v>93</v>
      </c>
      <c r="B122" s="158" t="s">
        <v>971</v>
      </c>
      <c r="C122" s="15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152"/>
      <c r="Z122" s="57">
        <f>AL24</f>
        <v>2.1459999999999999</v>
      </c>
      <c r="AA122" s="169" t="s">
        <v>279</v>
      </c>
      <c r="AB122" s="3" t="s">
        <v>471</v>
      </c>
      <c r="AC122" s="214" t="s">
        <v>472</v>
      </c>
      <c r="AD122" s="214">
        <v>10005143</v>
      </c>
      <c r="AE122" s="214" t="s">
        <v>281</v>
      </c>
      <c r="AF122" s="3">
        <v>250</v>
      </c>
      <c r="AG122" s="3" t="s">
        <v>282</v>
      </c>
      <c r="AH122" s="3">
        <v>87</v>
      </c>
      <c r="AI122" s="3" t="s">
        <v>282</v>
      </c>
    </row>
    <row r="123" spans="1:35" ht="31.5" x14ac:dyDescent="0.25">
      <c r="A123" s="129">
        <v>94</v>
      </c>
      <c r="B123" s="158" t="s">
        <v>972</v>
      </c>
      <c r="C123" s="15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152"/>
      <c r="Z123" s="57">
        <f>AL24</f>
        <v>2.1459999999999999</v>
      </c>
      <c r="AA123" s="169" t="s">
        <v>279</v>
      </c>
      <c r="AB123" s="3" t="s">
        <v>473</v>
      </c>
      <c r="AC123" s="3" t="s">
        <v>280</v>
      </c>
      <c r="AD123" s="214">
        <v>10004984</v>
      </c>
      <c r="AE123" s="214" t="s">
        <v>281</v>
      </c>
      <c r="AF123" s="3">
        <v>250</v>
      </c>
      <c r="AG123" s="3" t="s">
        <v>282</v>
      </c>
      <c r="AH123" s="3">
        <v>80</v>
      </c>
      <c r="AI123" s="3" t="s">
        <v>282</v>
      </c>
    </row>
    <row r="124" spans="1:35" ht="47.25" x14ac:dyDescent="0.25">
      <c r="A124" s="129">
        <v>95</v>
      </c>
      <c r="B124" s="158" t="s">
        <v>973</v>
      </c>
      <c r="C124" s="15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152"/>
      <c r="Z124" s="57">
        <f>AL24</f>
        <v>2.1459999999999999</v>
      </c>
      <c r="AA124" s="169" t="s">
        <v>279</v>
      </c>
      <c r="AB124" s="3" t="s">
        <v>391</v>
      </c>
      <c r="AC124" s="214" t="s">
        <v>474</v>
      </c>
      <c r="AD124" s="214">
        <v>10004993</v>
      </c>
      <c r="AE124" s="214" t="s">
        <v>281</v>
      </c>
      <c r="AF124" s="3">
        <v>250</v>
      </c>
      <c r="AG124" s="3" t="s">
        <v>282</v>
      </c>
      <c r="AH124" s="3">
        <v>16</v>
      </c>
      <c r="AI124" s="3" t="s">
        <v>282</v>
      </c>
    </row>
    <row r="125" spans="1:35" ht="47.25" x14ac:dyDescent="0.25">
      <c r="A125" s="129">
        <v>96</v>
      </c>
      <c r="B125" s="158" t="s">
        <v>974</v>
      </c>
      <c r="C125" s="152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152"/>
      <c r="Z125" s="57">
        <f>AL24</f>
        <v>2.1459999999999999</v>
      </c>
      <c r="AA125" s="169" t="s">
        <v>279</v>
      </c>
      <c r="AB125" s="3" t="s">
        <v>475</v>
      </c>
      <c r="AC125" s="214" t="s">
        <v>476</v>
      </c>
      <c r="AD125" s="154" t="s">
        <v>477</v>
      </c>
      <c r="AE125" s="3" t="s">
        <v>281</v>
      </c>
      <c r="AF125" s="3">
        <v>250</v>
      </c>
      <c r="AG125" s="3" t="s">
        <v>282</v>
      </c>
      <c r="AH125" s="3">
        <v>18</v>
      </c>
      <c r="AI125" s="3" t="s">
        <v>282</v>
      </c>
    </row>
    <row r="126" spans="1:35" ht="31.5" x14ac:dyDescent="0.25">
      <c r="A126" s="129">
        <v>97</v>
      </c>
      <c r="B126" s="104" t="s">
        <v>975</v>
      </c>
      <c r="C126" s="152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152"/>
      <c r="Z126" s="57">
        <f>AL24</f>
        <v>2.1459999999999999</v>
      </c>
      <c r="AA126" s="169" t="s">
        <v>279</v>
      </c>
      <c r="AB126" s="214" t="s">
        <v>478</v>
      </c>
      <c r="AC126" s="214" t="s">
        <v>479</v>
      </c>
      <c r="AD126" s="214" t="s">
        <v>480</v>
      </c>
      <c r="AE126" s="214" t="s">
        <v>281</v>
      </c>
      <c r="AF126" s="3">
        <v>400</v>
      </c>
      <c r="AG126" s="3" t="s">
        <v>282</v>
      </c>
      <c r="AH126" s="3">
        <v>19</v>
      </c>
      <c r="AI126" s="3" t="s">
        <v>282</v>
      </c>
    </row>
    <row r="127" spans="1:35" ht="31.5" x14ac:dyDescent="0.25">
      <c r="A127" s="129">
        <v>98</v>
      </c>
      <c r="B127" s="104" t="s">
        <v>976</v>
      </c>
      <c r="C127" s="152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152"/>
      <c r="Z127" s="57">
        <f>AL24</f>
        <v>2.1459999999999999</v>
      </c>
      <c r="AA127" s="169" t="s">
        <v>279</v>
      </c>
      <c r="AB127" s="214" t="s">
        <v>481</v>
      </c>
      <c r="AC127" s="3" t="s">
        <v>280</v>
      </c>
      <c r="AD127" s="214" t="s">
        <v>482</v>
      </c>
      <c r="AE127" s="214" t="s">
        <v>281</v>
      </c>
      <c r="AF127" s="3">
        <v>250</v>
      </c>
      <c r="AG127" s="3" t="s">
        <v>282</v>
      </c>
      <c r="AH127" s="3">
        <v>44</v>
      </c>
      <c r="AI127" s="3" t="s">
        <v>282</v>
      </c>
    </row>
    <row r="128" spans="1:35" ht="31.5" x14ac:dyDescent="0.25">
      <c r="A128" s="129">
        <v>99</v>
      </c>
      <c r="B128" s="104" t="s">
        <v>977</v>
      </c>
      <c r="C128" s="152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152"/>
      <c r="Z128" s="57">
        <f>AL23</f>
        <v>1.044</v>
      </c>
      <c r="AA128" s="169" t="s">
        <v>279</v>
      </c>
      <c r="AB128" s="214" t="s">
        <v>483</v>
      </c>
      <c r="AC128" s="214" t="s">
        <v>484</v>
      </c>
      <c r="AD128" s="154">
        <v>10004963</v>
      </c>
      <c r="AE128" s="214" t="s">
        <v>281</v>
      </c>
      <c r="AF128" s="3">
        <v>160</v>
      </c>
      <c r="AG128" s="3" t="s">
        <v>282</v>
      </c>
      <c r="AH128" s="3">
        <v>43</v>
      </c>
      <c r="AI128" s="3" t="s">
        <v>282</v>
      </c>
    </row>
    <row r="129" spans="1:35" ht="31.5" x14ac:dyDescent="0.25">
      <c r="A129" s="129">
        <v>100</v>
      </c>
      <c r="B129" s="104" t="s">
        <v>978</v>
      </c>
      <c r="C129" s="15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152"/>
      <c r="Z129" s="57">
        <f>AL22</f>
        <v>0.998</v>
      </c>
      <c r="AA129" s="169" t="s">
        <v>279</v>
      </c>
      <c r="AB129" s="214" t="s">
        <v>485</v>
      </c>
      <c r="AC129" s="214" t="s">
        <v>486</v>
      </c>
      <c r="AD129" s="156" t="s">
        <v>487</v>
      </c>
      <c r="AE129" s="214" t="s">
        <v>281</v>
      </c>
      <c r="AF129" s="3">
        <v>100</v>
      </c>
      <c r="AG129" s="3" t="s">
        <v>488</v>
      </c>
      <c r="AH129" s="3">
        <v>22</v>
      </c>
      <c r="AI129" s="3" t="s">
        <v>282</v>
      </c>
    </row>
    <row r="130" spans="1:35" ht="31.5" x14ac:dyDescent="0.25">
      <c r="A130" s="129">
        <v>101</v>
      </c>
      <c r="B130" s="104" t="s">
        <v>979</v>
      </c>
      <c r="C130" s="152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152"/>
      <c r="Z130" s="57">
        <f>AL23</f>
        <v>1.044</v>
      </c>
      <c r="AA130" s="169" t="s">
        <v>279</v>
      </c>
      <c r="AB130" s="214" t="s">
        <v>489</v>
      </c>
      <c r="AC130" s="214" t="s">
        <v>490</v>
      </c>
      <c r="AD130" s="156" t="s">
        <v>491</v>
      </c>
      <c r="AE130" s="214" t="s">
        <v>281</v>
      </c>
      <c r="AF130" s="3">
        <v>160</v>
      </c>
      <c r="AG130" s="3" t="s">
        <v>282</v>
      </c>
      <c r="AH130" s="3">
        <v>61</v>
      </c>
      <c r="AI130" s="3" t="s">
        <v>282</v>
      </c>
    </row>
    <row r="131" spans="1:35" ht="31.5" x14ac:dyDescent="0.25">
      <c r="A131" s="129">
        <v>102</v>
      </c>
      <c r="B131" s="104" t="s">
        <v>980</v>
      </c>
      <c r="C131" s="152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152"/>
      <c r="Z131" s="57">
        <f>AL23</f>
        <v>1.044</v>
      </c>
      <c r="AA131" s="169" t="s">
        <v>279</v>
      </c>
      <c r="AB131" s="214" t="s">
        <v>492</v>
      </c>
      <c r="AC131" s="214" t="s">
        <v>486</v>
      </c>
      <c r="AD131" s="156" t="s">
        <v>493</v>
      </c>
      <c r="AE131" s="214" t="s">
        <v>281</v>
      </c>
      <c r="AF131" s="3">
        <v>160</v>
      </c>
      <c r="AG131" s="3" t="s">
        <v>488</v>
      </c>
      <c r="AH131" s="3">
        <v>41</v>
      </c>
      <c r="AI131" s="3" t="s">
        <v>282</v>
      </c>
    </row>
    <row r="132" spans="1:35" ht="31.5" x14ac:dyDescent="0.25">
      <c r="A132" s="129">
        <v>103</v>
      </c>
      <c r="B132" s="104" t="s">
        <v>981</v>
      </c>
      <c r="C132" s="152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152"/>
      <c r="Z132" s="57">
        <f>AL24</f>
        <v>2.1459999999999999</v>
      </c>
      <c r="AA132" s="169" t="s">
        <v>279</v>
      </c>
      <c r="AB132" s="214" t="s">
        <v>494</v>
      </c>
      <c r="AC132" s="214" t="s">
        <v>495</v>
      </c>
      <c r="AD132" s="156" t="s">
        <v>496</v>
      </c>
      <c r="AE132" s="214" t="s">
        <v>281</v>
      </c>
      <c r="AF132" s="3">
        <v>250</v>
      </c>
      <c r="AG132" s="3" t="s">
        <v>488</v>
      </c>
      <c r="AH132" s="3">
        <v>24</v>
      </c>
      <c r="AI132" s="3" t="s">
        <v>282</v>
      </c>
    </row>
    <row r="133" spans="1:35" ht="31.5" x14ac:dyDescent="0.25">
      <c r="A133" s="129">
        <v>104</v>
      </c>
      <c r="B133" s="104" t="s">
        <v>982</v>
      </c>
      <c r="C133" s="151"/>
      <c r="D133" s="3"/>
      <c r="E133" s="3"/>
      <c r="F133" s="3"/>
      <c r="G133" s="3"/>
      <c r="H133" s="3"/>
      <c r="I133" s="3"/>
      <c r="J133" s="3"/>
      <c r="K133" s="3">
        <v>2.78</v>
      </c>
      <c r="L133" s="3">
        <v>2.78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152"/>
      <c r="Z133" s="57">
        <f>K133*AL30</f>
        <v>13.933359999999999</v>
      </c>
      <c r="AA133" s="169" t="s">
        <v>279</v>
      </c>
      <c r="AB133" s="224" t="s">
        <v>497</v>
      </c>
      <c r="AC133" s="3" t="s">
        <v>280</v>
      </c>
      <c r="AD133" s="3">
        <v>10004955</v>
      </c>
      <c r="AE133" s="214" t="s">
        <v>281</v>
      </c>
      <c r="AF133" s="3" t="s">
        <v>282</v>
      </c>
      <c r="AG133" s="3" t="s">
        <v>282</v>
      </c>
      <c r="AH133" s="3" t="s">
        <v>282</v>
      </c>
      <c r="AI133" s="3" t="s">
        <v>282</v>
      </c>
    </row>
    <row r="134" spans="1:35" ht="31.5" x14ac:dyDescent="0.25">
      <c r="A134" s="129">
        <v>105</v>
      </c>
      <c r="B134" s="240" t="s">
        <v>983</v>
      </c>
      <c r="C134" s="151"/>
      <c r="D134" s="3"/>
      <c r="E134" s="3"/>
      <c r="F134" s="3"/>
      <c r="G134" s="3"/>
      <c r="H134" s="3"/>
      <c r="I134" s="3"/>
      <c r="J134" s="3"/>
      <c r="K134" s="3">
        <v>2</v>
      </c>
      <c r="L134" s="3">
        <v>0.80500000000000005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152"/>
      <c r="Z134" s="57">
        <f>K134*AL30</f>
        <v>10.023999999999999</v>
      </c>
      <c r="AA134" s="169" t="s">
        <v>279</v>
      </c>
      <c r="AB134" s="224" t="s">
        <v>498</v>
      </c>
      <c r="AC134" s="214" t="s">
        <v>499</v>
      </c>
      <c r="AD134" s="214">
        <v>10004911</v>
      </c>
      <c r="AE134" s="214" t="s">
        <v>281</v>
      </c>
      <c r="AF134" s="3" t="s">
        <v>282</v>
      </c>
      <c r="AG134" s="3" t="s">
        <v>282</v>
      </c>
      <c r="AH134" s="3" t="s">
        <v>282</v>
      </c>
      <c r="AI134" s="3" t="s">
        <v>282</v>
      </c>
    </row>
    <row r="135" spans="1:35" ht="15.75" x14ac:dyDescent="0.25">
      <c r="A135" s="241"/>
      <c r="B135" s="241" t="s">
        <v>102</v>
      </c>
      <c r="C135" s="241"/>
      <c r="D135" s="47"/>
      <c r="E135" s="47"/>
      <c r="F135" s="47"/>
      <c r="G135" s="47"/>
      <c r="H135" s="47"/>
      <c r="I135" s="47"/>
      <c r="J135" s="47"/>
      <c r="K135" s="57"/>
      <c r="L135" s="105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159"/>
      <c r="Z135" s="49"/>
      <c r="AA135" s="165"/>
      <c r="AB135" s="47"/>
      <c r="AC135" s="47"/>
      <c r="AD135" s="47"/>
      <c r="AE135" s="47"/>
      <c r="AF135" s="47"/>
      <c r="AG135" s="47"/>
      <c r="AH135" s="47"/>
      <c r="AI135" s="47"/>
    </row>
    <row r="136" spans="1:35" s="48" customFormat="1" ht="45" x14ac:dyDescent="0.25">
      <c r="A136" s="129">
        <v>106</v>
      </c>
      <c r="B136" s="112" t="s">
        <v>296</v>
      </c>
      <c r="C136" s="101"/>
      <c r="D136" s="102"/>
      <c r="E136" s="47"/>
      <c r="F136" s="47"/>
      <c r="G136" s="47"/>
      <c r="H136" s="47"/>
      <c r="I136" s="47"/>
      <c r="J136" s="47"/>
      <c r="K136" s="56" t="s">
        <v>310</v>
      </c>
      <c r="L136" s="105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159"/>
      <c r="Z136" s="49">
        <f>AL17+2*AL18+7*AL16</f>
        <v>10.20688</v>
      </c>
      <c r="AA136" s="165"/>
      <c r="AB136" s="47"/>
      <c r="AC136" s="50" t="s">
        <v>109</v>
      </c>
      <c r="AD136" s="50" t="s">
        <v>297</v>
      </c>
      <c r="AE136" s="56" t="s">
        <v>110</v>
      </c>
      <c r="AF136" s="49">
        <v>250</v>
      </c>
      <c r="AG136" s="49"/>
      <c r="AH136" s="49">
        <v>17.399999999999999</v>
      </c>
      <c r="AI136" s="47"/>
    </row>
    <row r="137" spans="1:35" s="48" customFormat="1" ht="31.5" x14ac:dyDescent="0.25">
      <c r="A137" s="129">
        <v>107</v>
      </c>
      <c r="B137" s="112" t="s">
        <v>298</v>
      </c>
      <c r="C137" s="101"/>
      <c r="D137" s="102"/>
      <c r="E137" s="47"/>
      <c r="F137" s="47"/>
      <c r="G137" s="47"/>
      <c r="H137" s="47"/>
      <c r="I137" s="47"/>
      <c r="J137" s="47"/>
      <c r="K137" s="56" t="s">
        <v>310</v>
      </c>
      <c r="L137" s="105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159"/>
      <c r="Z137" s="49">
        <f>4*AL16+2*AL17+AL19+3*AL18</f>
        <v>7.4376799999999994</v>
      </c>
      <c r="AA137" s="165"/>
      <c r="AB137" s="47"/>
      <c r="AC137" s="50"/>
      <c r="AD137" s="50" t="s">
        <v>299</v>
      </c>
      <c r="AE137" s="242" t="s">
        <v>113</v>
      </c>
      <c r="AF137" s="50">
        <v>250</v>
      </c>
      <c r="AG137" s="50"/>
      <c r="AH137" s="50" t="s">
        <v>300</v>
      </c>
      <c r="AI137" s="47"/>
    </row>
    <row r="138" spans="1:35" s="48" customFormat="1" ht="31.5" x14ac:dyDescent="0.25">
      <c r="A138" s="129">
        <v>108</v>
      </c>
      <c r="B138" s="112" t="s">
        <v>301</v>
      </c>
      <c r="C138" s="101"/>
      <c r="D138" s="102"/>
      <c r="E138" s="47"/>
      <c r="F138" s="47"/>
      <c r="G138" s="47"/>
      <c r="H138" s="47"/>
      <c r="I138" s="47"/>
      <c r="J138" s="47"/>
      <c r="K138" s="56" t="s">
        <v>310</v>
      </c>
      <c r="L138" s="105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159"/>
      <c r="Z138" s="49">
        <f>5*AL16+AL17+5*AL18</f>
        <v>8.4732000000000003</v>
      </c>
      <c r="AA138" s="165"/>
      <c r="AB138" s="47"/>
      <c r="AC138" s="242" t="s">
        <v>114</v>
      </c>
      <c r="AD138" s="50" t="s">
        <v>302</v>
      </c>
      <c r="AE138" s="242" t="s">
        <v>115</v>
      </c>
      <c r="AF138" s="50">
        <v>250</v>
      </c>
      <c r="AG138" s="50"/>
      <c r="AH138" s="50" t="s">
        <v>303</v>
      </c>
      <c r="AI138" s="47"/>
    </row>
    <row r="139" spans="1:35" s="48" customFormat="1" ht="31.5" x14ac:dyDescent="0.25">
      <c r="A139" s="129">
        <v>109</v>
      </c>
      <c r="B139" s="112" t="s">
        <v>304</v>
      </c>
      <c r="C139" s="101"/>
      <c r="D139" s="102"/>
      <c r="E139" s="47"/>
      <c r="F139" s="47"/>
      <c r="G139" s="47"/>
      <c r="H139" s="47"/>
      <c r="I139" s="47"/>
      <c r="J139" s="47"/>
      <c r="K139" s="56" t="s">
        <v>310</v>
      </c>
      <c r="L139" s="105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159"/>
      <c r="Z139" s="49">
        <f>6*AL16+2*AL17+AL19+6*AL18</f>
        <v>10.949759999999999</v>
      </c>
      <c r="AA139" s="165"/>
      <c r="AB139" s="47"/>
      <c r="AC139" s="242" t="s">
        <v>116</v>
      </c>
      <c r="AD139" s="50" t="s">
        <v>305</v>
      </c>
      <c r="AE139" s="242" t="s">
        <v>117</v>
      </c>
      <c r="AF139" s="50" t="s">
        <v>112</v>
      </c>
      <c r="AG139" s="50"/>
      <c r="AH139" s="50" t="s">
        <v>306</v>
      </c>
      <c r="AI139" s="47"/>
    </row>
    <row r="140" spans="1:35" s="48" customFormat="1" ht="31.5" x14ac:dyDescent="0.25">
      <c r="A140" s="129">
        <v>110</v>
      </c>
      <c r="B140" s="112" t="s">
        <v>852</v>
      </c>
      <c r="C140" s="101"/>
      <c r="D140" s="102"/>
      <c r="E140" s="47"/>
      <c r="F140" s="47"/>
      <c r="G140" s="47"/>
      <c r="H140" s="47"/>
      <c r="I140" s="47"/>
      <c r="J140" s="47"/>
      <c r="K140" s="56" t="s">
        <v>310</v>
      </c>
      <c r="L140" s="105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159"/>
      <c r="Z140" s="49">
        <f>AL25+AL17+4*AL18+3*AL16</f>
        <v>7.8309199999999999</v>
      </c>
      <c r="AA140" s="165"/>
      <c r="AB140" s="47"/>
      <c r="AC140" s="242" t="s">
        <v>118</v>
      </c>
      <c r="AD140" s="50" t="s">
        <v>307</v>
      </c>
      <c r="AE140" s="242" t="s">
        <v>119</v>
      </c>
      <c r="AF140" s="56">
        <v>400</v>
      </c>
      <c r="AG140" s="56"/>
      <c r="AH140" s="56" t="s">
        <v>308</v>
      </c>
      <c r="AI140" s="47"/>
    </row>
    <row r="141" spans="1:35" s="48" customFormat="1" ht="31.5" x14ac:dyDescent="0.25">
      <c r="A141" s="129">
        <v>111</v>
      </c>
      <c r="B141" s="243" t="s">
        <v>984</v>
      </c>
      <c r="C141" s="101"/>
      <c r="D141" s="102"/>
      <c r="E141" s="47"/>
      <c r="F141" s="47"/>
      <c r="G141" s="47"/>
      <c r="H141" s="47"/>
      <c r="I141" s="47"/>
      <c r="J141" s="47"/>
      <c r="K141" s="56"/>
      <c r="L141" s="105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159"/>
      <c r="Z141" s="49">
        <f>AL25</f>
        <v>2.2770000000000001</v>
      </c>
      <c r="AA141" s="165"/>
      <c r="AB141" s="47"/>
      <c r="AC141" s="242" t="s">
        <v>120</v>
      </c>
      <c r="AD141" s="75" t="s">
        <v>121</v>
      </c>
      <c r="AE141" s="242" t="s">
        <v>122</v>
      </c>
      <c r="AF141" s="56" t="s">
        <v>111</v>
      </c>
      <c r="AG141" s="56"/>
      <c r="AH141" s="56"/>
      <c r="AI141" s="47"/>
    </row>
    <row r="142" spans="1:35" s="48" customFormat="1" ht="31.5" x14ac:dyDescent="0.25">
      <c r="A142" s="129">
        <v>112</v>
      </c>
      <c r="B142" s="113" t="s">
        <v>309</v>
      </c>
      <c r="C142" s="101"/>
      <c r="D142" s="102"/>
      <c r="E142" s="47"/>
      <c r="F142" s="47"/>
      <c r="G142" s="47"/>
      <c r="H142" s="47"/>
      <c r="I142" s="47"/>
      <c r="J142" s="47"/>
      <c r="K142" s="56" t="s">
        <v>310</v>
      </c>
      <c r="L142" s="105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159"/>
      <c r="Z142" s="49">
        <f>3*AL16+AL17+5*AL18</f>
        <v>5.85032</v>
      </c>
      <c r="AA142" s="165"/>
      <c r="AB142" s="47"/>
      <c r="AC142" s="56"/>
      <c r="AD142" s="56">
        <v>30002206.300021399</v>
      </c>
      <c r="AE142" s="76" t="s">
        <v>123</v>
      </c>
      <c r="AF142" s="56">
        <v>160</v>
      </c>
      <c r="AG142" s="56"/>
      <c r="AH142" s="56">
        <v>34.1</v>
      </c>
      <c r="AI142" s="47"/>
    </row>
    <row r="143" spans="1:35" s="48" customFormat="1" ht="15.75" x14ac:dyDescent="0.25">
      <c r="A143" s="129"/>
      <c r="B143" s="241" t="s">
        <v>664</v>
      </c>
      <c r="C143" s="101"/>
      <c r="D143" s="102"/>
      <c r="E143" s="47"/>
      <c r="F143" s="47"/>
      <c r="G143" s="47"/>
      <c r="H143" s="47"/>
      <c r="I143" s="47"/>
      <c r="J143" s="47"/>
      <c r="K143" s="56"/>
      <c r="L143" s="105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159"/>
      <c r="Z143" s="49"/>
      <c r="AA143" s="165"/>
      <c r="AB143" s="47"/>
      <c r="AC143" s="56"/>
      <c r="AD143" s="56"/>
      <c r="AE143" s="76"/>
      <c r="AF143" s="56"/>
      <c r="AG143" s="56"/>
      <c r="AH143" s="56"/>
      <c r="AI143" s="47"/>
    </row>
    <row r="144" spans="1:35" s="48" customFormat="1" ht="75" x14ac:dyDescent="0.25">
      <c r="A144" s="129">
        <v>113</v>
      </c>
      <c r="B144" s="136" t="s">
        <v>677</v>
      </c>
      <c r="C144" s="47"/>
      <c r="D144" s="47"/>
      <c r="E144" s="47"/>
      <c r="F144" s="47"/>
      <c r="G144" s="47"/>
      <c r="H144" s="47"/>
      <c r="I144" s="47"/>
      <c r="J144" s="47"/>
      <c r="K144" s="58" t="s">
        <v>678</v>
      </c>
      <c r="L144" s="49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207">
        <f>K144*AL30+AL23</f>
        <v>10.466559999999999</v>
      </c>
      <c r="AA144" s="197" t="s">
        <v>665</v>
      </c>
      <c r="AB144" s="58" t="s">
        <v>666</v>
      </c>
      <c r="AC144" s="58" t="s">
        <v>667</v>
      </c>
      <c r="AD144" s="58" t="s">
        <v>668</v>
      </c>
      <c r="AE144" s="77" t="s">
        <v>669</v>
      </c>
      <c r="AF144" s="58" t="s">
        <v>372</v>
      </c>
      <c r="AG144" s="58" t="s">
        <v>372</v>
      </c>
      <c r="AH144" s="58" t="s">
        <v>670</v>
      </c>
      <c r="AI144" s="58" t="s">
        <v>667</v>
      </c>
    </row>
    <row r="145" spans="1:36" s="48" customFormat="1" ht="60" x14ac:dyDescent="0.25">
      <c r="A145" s="129">
        <v>114</v>
      </c>
      <c r="B145" s="136" t="s">
        <v>671</v>
      </c>
      <c r="C145" s="47"/>
      <c r="D145" s="47"/>
      <c r="E145" s="47"/>
      <c r="F145" s="47"/>
      <c r="G145" s="47"/>
      <c r="H145" s="47"/>
      <c r="I145" s="47"/>
      <c r="J145" s="47"/>
      <c r="K145" s="58" t="s">
        <v>679</v>
      </c>
      <c r="L145" s="49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207">
        <f>K145*AL31</f>
        <v>1.1214</v>
      </c>
      <c r="AA145" s="195"/>
      <c r="AB145" s="58"/>
      <c r="AC145" s="58" t="s">
        <v>667</v>
      </c>
      <c r="AD145" s="58" t="s">
        <v>672</v>
      </c>
      <c r="AE145" s="77" t="s">
        <v>673</v>
      </c>
      <c r="AF145" s="58"/>
      <c r="AG145" s="58"/>
      <c r="AH145" s="58"/>
      <c r="AI145" s="58"/>
    </row>
    <row r="146" spans="1:36" s="48" customFormat="1" ht="60" x14ac:dyDescent="0.25">
      <c r="A146" s="129">
        <v>115</v>
      </c>
      <c r="B146" s="136" t="s">
        <v>674</v>
      </c>
      <c r="C146" s="47"/>
      <c r="D146" s="47"/>
      <c r="E146" s="47"/>
      <c r="F146" s="47"/>
      <c r="G146" s="47"/>
      <c r="H146" s="47"/>
      <c r="I146" s="47"/>
      <c r="J146" s="47"/>
      <c r="K146" s="58" t="s">
        <v>680</v>
      </c>
      <c r="L146" s="49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207">
        <f>K146*AL30+AL22</f>
        <v>3.4538799999999998</v>
      </c>
      <c r="AA146" s="195"/>
      <c r="AB146" s="58"/>
      <c r="AC146" s="58" t="s">
        <v>667</v>
      </c>
      <c r="AD146" s="58" t="s">
        <v>675</v>
      </c>
      <c r="AE146" s="77" t="s">
        <v>673</v>
      </c>
      <c r="AF146" s="58" t="s">
        <v>443</v>
      </c>
      <c r="AG146" s="58" t="s">
        <v>443</v>
      </c>
      <c r="AH146" s="58" t="s">
        <v>676</v>
      </c>
      <c r="AI146" s="58" t="s">
        <v>667</v>
      </c>
    </row>
    <row r="147" spans="1:36" s="48" customFormat="1" ht="15.75" x14ac:dyDescent="0.25">
      <c r="A147" s="129"/>
      <c r="B147" s="241" t="s">
        <v>528</v>
      </c>
      <c r="C147" s="101"/>
      <c r="D147" s="102"/>
      <c r="E147" s="47"/>
      <c r="F147" s="47"/>
      <c r="G147" s="47"/>
      <c r="H147" s="47"/>
      <c r="I147" s="47"/>
      <c r="J147" s="47"/>
      <c r="K147" s="56"/>
      <c r="L147" s="105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159"/>
      <c r="Z147" s="49"/>
      <c r="AA147" s="165"/>
      <c r="AB147" s="47"/>
      <c r="AC147" s="56"/>
      <c r="AD147" s="56"/>
      <c r="AE147" s="76"/>
      <c r="AF147" s="56"/>
      <c r="AG147" s="56"/>
      <c r="AH147" s="56"/>
      <c r="AI147" s="47"/>
    </row>
    <row r="148" spans="1:36" s="48" customFormat="1" ht="45" x14ac:dyDescent="0.25">
      <c r="A148" s="129">
        <v>116</v>
      </c>
      <c r="B148" s="244" t="s">
        <v>533</v>
      </c>
      <c r="C148" s="101"/>
      <c r="D148" s="102"/>
      <c r="E148" s="47"/>
      <c r="F148" s="47"/>
      <c r="G148" s="47"/>
      <c r="H148" s="47"/>
      <c r="I148" s="47"/>
      <c r="J148" s="47"/>
      <c r="K148" s="56"/>
      <c r="L148" s="105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159"/>
      <c r="Z148" s="49">
        <f>8*AL16+2*AL17+AL19+9*AL18+AL26</f>
        <v>17.451840000000001</v>
      </c>
      <c r="AA148" s="165"/>
      <c r="AB148" s="47"/>
      <c r="AC148" s="92" t="s">
        <v>529</v>
      </c>
      <c r="AD148" s="73" t="s">
        <v>530</v>
      </c>
      <c r="AE148" s="189" t="s">
        <v>531</v>
      </c>
      <c r="AF148" s="63"/>
      <c r="AG148" s="63"/>
      <c r="AH148" s="63">
        <v>42</v>
      </c>
      <c r="AI148" s="63"/>
      <c r="AJ148" s="190" t="s">
        <v>532</v>
      </c>
    </row>
    <row r="149" spans="1:36" s="48" customFormat="1" ht="15.75" x14ac:dyDescent="0.25">
      <c r="A149" s="262"/>
      <c r="B149" s="241" t="s">
        <v>528</v>
      </c>
      <c r="C149" s="101"/>
      <c r="D149" s="102"/>
      <c r="E149" s="47"/>
      <c r="F149" s="47"/>
      <c r="G149" s="47"/>
      <c r="H149" s="47"/>
      <c r="I149" s="47"/>
      <c r="J149" s="47"/>
      <c r="K149" s="56"/>
      <c r="L149" s="105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159"/>
      <c r="Z149" s="49"/>
      <c r="AA149" s="165"/>
      <c r="AB149" s="47"/>
      <c r="AC149" s="56"/>
      <c r="AD149" s="56"/>
      <c r="AE149" s="76"/>
      <c r="AF149" s="56"/>
      <c r="AG149" s="56"/>
      <c r="AH149" s="56"/>
      <c r="AI149" s="47"/>
    </row>
    <row r="150" spans="1:36" s="48" customFormat="1" ht="31.5" x14ac:dyDescent="0.25">
      <c r="A150" s="3">
        <v>117</v>
      </c>
      <c r="B150" s="136" t="s">
        <v>816</v>
      </c>
      <c r="C150" s="128"/>
      <c r="D150" s="128"/>
      <c r="E150" s="128"/>
      <c r="F150" s="128"/>
      <c r="G150" s="128"/>
      <c r="H150" s="128"/>
      <c r="I150" s="128"/>
      <c r="J150" s="128"/>
      <c r="K150" s="192"/>
      <c r="L150" s="109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  <c r="Z150" s="245">
        <f>8*AL16+2*AL17+2*AL19+6*AL18</f>
        <v>14.00736</v>
      </c>
      <c r="AA150" s="193" t="s">
        <v>534</v>
      </c>
      <c r="AB150" s="192"/>
      <c r="AC150" s="192"/>
      <c r="AD150" s="192" t="s">
        <v>535</v>
      </c>
      <c r="AE150" s="194" t="s">
        <v>536</v>
      </c>
      <c r="AF150" s="192"/>
      <c r="AG150" s="192"/>
      <c r="AH150" s="192"/>
      <c r="AI150" s="192"/>
      <c r="AJ150" s="8"/>
    </row>
    <row r="151" spans="1:36" s="48" customFormat="1" ht="31.5" x14ac:dyDescent="0.25">
      <c r="A151" s="3">
        <v>118</v>
      </c>
      <c r="B151" s="136" t="s">
        <v>537</v>
      </c>
      <c r="C151" s="128"/>
      <c r="D151" s="128"/>
      <c r="E151" s="128"/>
      <c r="F151" s="128"/>
      <c r="G151" s="128"/>
      <c r="H151" s="128"/>
      <c r="I151" s="128"/>
      <c r="J151" s="128"/>
      <c r="K151" s="192"/>
      <c r="L151" s="109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245">
        <f>2*AL17+2*AL19+4*AL18</f>
        <v>2.9230399999999999</v>
      </c>
      <c r="AA151" s="193" t="s">
        <v>538</v>
      </c>
      <c r="AB151" s="192"/>
      <c r="AC151" s="192"/>
      <c r="AD151" s="192" t="s">
        <v>539</v>
      </c>
      <c r="AE151" s="194" t="s">
        <v>540</v>
      </c>
      <c r="AF151" s="192"/>
      <c r="AG151" s="192"/>
      <c r="AH151" s="192"/>
      <c r="AI151" s="192"/>
      <c r="AJ151" s="8"/>
    </row>
    <row r="152" spans="1:36" s="48" customFormat="1" ht="31.5" x14ac:dyDescent="0.25">
      <c r="A152" s="3">
        <v>119</v>
      </c>
      <c r="B152" s="136" t="s">
        <v>541</v>
      </c>
      <c r="C152" s="128"/>
      <c r="D152" s="128"/>
      <c r="E152" s="128"/>
      <c r="F152" s="128"/>
      <c r="G152" s="128"/>
      <c r="H152" s="128"/>
      <c r="I152" s="128"/>
      <c r="J152" s="128"/>
      <c r="K152" s="192"/>
      <c r="L152" s="109"/>
      <c r="M152" s="128"/>
      <c r="N152" s="128"/>
      <c r="O152" s="128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245">
        <f>2*AL17+2*AL19+4*AL18</f>
        <v>2.9230399999999999</v>
      </c>
      <c r="AA152" s="193" t="s">
        <v>538</v>
      </c>
      <c r="AB152" s="192"/>
      <c r="AC152" s="192"/>
      <c r="AD152" s="192" t="s">
        <v>542</v>
      </c>
      <c r="AE152" s="194" t="s">
        <v>543</v>
      </c>
      <c r="AF152" s="192"/>
      <c r="AG152" s="192"/>
      <c r="AH152" s="192"/>
      <c r="AI152" s="192"/>
      <c r="AJ152" s="8"/>
    </row>
    <row r="153" spans="1:36" s="48" customFormat="1" ht="31.5" x14ac:dyDescent="0.25">
      <c r="A153" s="3">
        <v>120</v>
      </c>
      <c r="B153" s="136" t="s">
        <v>817</v>
      </c>
      <c r="C153" s="128"/>
      <c r="D153" s="128"/>
      <c r="E153" s="128"/>
      <c r="F153" s="128"/>
      <c r="G153" s="128"/>
      <c r="H153" s="128"/>
      <c r="I153" s="128"/>
      <c r="J153" s="128"/>
      <c r="K153" s="192"/>
      <c r="L153" s="109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245">
        <f>AL42</f>
        <v>7.1630000000000003</v>
      </c>
      <c r="AA153" s="193" t="s">
        <v>534</v>
      </c>
      <c r="AB153" s="192"/>
      <c r="AC153" s="192"/>
      <c r="AD153" s="192" t="s">
        <v>544</v>
      </c>
      <c r="AE153" s="194" t="s">
        <v>545</v>
      </c>
      <c r="AF153" s="192" t="s">
        <v>438</v>
      </c>
      <c r="AG153" s="192"/>
      <c r="AH153" s="192" t="s">
        <v>546</v>
      </c>
      <c r="AI153" s="192" t="s">
        <v>547</v>
      </c>
      <c r="AJ153" s="8"/>
    </row>
    <row r="154" spans="1:36" s="48" customFormat="1" ht="30" x14ac:dyDescent="0.25">
      <c r="A154" s="3">
        <v>121</v>
      </c>
      <c r="B154" s="136" t="s">
        <v>548</v>
      </c>
      <c r="C154" s="128"/>
      <c r="D154" s="128"/>
      <c r="E154" s="128"/>
      <c r="F154" s="128"/>
      <c r="G154" s="128"/>
      <c r="H154" s="128"/>
      <c r="I154" s="128"/>
      <c r="J154" s="128"/>
      <c r="K154" s="192" t="s">
        <v>549</v>
      </c>
      <c r="L154" s="109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  <c r="Z154" s="246">
        <f>K154*AL33</f>
        <v>8.9974800000000013</v>
      </c>
      <c r="AA154" s="193" t="s">
        <v>534</v>
      </c>
      <c r="AB154" s="192"/>
      <c r="AC154" s="192"/>
      <c r="AD154" s="192" t="s">
        <v>550</v>
      </c>
      <c r="AE154" s="194"/>
      <c r="AF154" s="192"/>
      <c r="AG154" s="192"/>
      <c r="AH154" s="192"/>
      <c r="AI154" s="192"/>
      <c r="AJ154" s="8"/>
    </row>
    <row r="155" spans="1:36" s="48" customFormat="1" ht="30" x14ac:dyDescent="0.25">
      <c r="A155" s="3">
        <v>122</v>
      </c>
      <c r="B155" s="136" t="s">
        <v>551</v>
      </c>
      <c r="C155" s="128"/>
      <c r="D155" s="128"/>
      <c r="E155" s="128"/>
      <c r="F155" s="128"/>
      <c r="G155" s="128"/>
      <c r="H155" s="128"/>
      <c r="I155" s="128"/>
      <c r="J155" s="128"/>
      <c r="K155" s="192" t="s">
        <v>552</v>
      </c>
      <c r="L155" s="109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246">
        <f>K155*AL33</f>
        <v>5.5540000000000003</v>
      </c>
      <c r="AA155" s="193" t="s">
        <v>534</v>
      </c>
      <c r="AB155" s="192"/>
      <c r="AC155" s="192"/>
      <c r="AD155" s="192" t="s">
        <v>553</v>
      </c>
      <c r="AE155" s="194"/>
      <c r="AF155" s="192"/>
      <c r="AG155" s="192"/>
      <c r="AH155" s="192"/>
      <c r="AI155" s="192"/>
      <c r="AJ155" s="8"/>
    </row>
    <row r="156" spans="1:36" s="48" customFormat="1" ht="90" x14ac:dyDescent="0.25">
      <c r="A156" s="3">
        <v>123</v>
      </c>
      <c r="B156" s="247" t="s">
        <v>842</v>
      </c>
      <c r="C156" s="128"/>
      <c r="D156" s="128"/>
      <c r="E156" s="128"/>
      <c r="F156" s="128"/>
      <c r="G156" s="128"/>
      <c r="H156" s="128"/>
      <c r="I156" s="128"/>
      <c r="J156" s="128"/>
      <c r="K156" s="192"/>
      <c r="L156" s="109"/>
      <c r="M156" s="128"/>
      <c r="N156" s="128"/>
      <c r="O156" s="128"/>
      <c r="P156" s="128"/>
      <c r="Q156" s="128"/>
      <c r="R156" s="128"/>
      <c r="S156" s="128"/>
      <c r="T156" s="128"/>
      <c r="U156" s="128"/>
      <c r="V156" s="128"/>
      <c r="W156" s="128"/>
      <c r="X156" s="128"/>
      <c r="Y156" s="128"/>
      <c r="Z156" s="248">
        <f>AL25+10*AL16+2*AL17+AL19+6*AL18</f>
        <v>18.472519999999999</v>
      </c>
      <c r="AA156" s="249" t="s">
        <v>554</v>
      </c>
      <c r="AB156" s="192" t="s">
        <v>555</v>
      </c>
      <c r="AC156" s="192" t="s">
        <v>556</v>
      </c>
      <c r="AD156" s="192" t="s">
        <v>557</v>
      </c>
      <c r="AE156" s="194" t="s">
        <v>558</v>
      </c>
      <c r="AF156" s="192"/>
      <c r="AG156" s="192"/>
      <c r="AH156" s="192" t="s">
        <v>423</v>
      </c>
      <c r="AI156" s="192"/>
      <c r="AJ156" s="8"/>
    </row>
    <row r="157" spans="1:36" s="48" customFormat="1" ht="45" x14ac:dyDescent="0.25">
      <c r="A157" s="3">
        <v>124</v>
      </c>
      <c r="B157" s="247" t="s">
        <v>843</v>
      </c>
      <c r="C157" s="128"/>
      <c r="D157" s="128"/>
      <c r="E157" s="128"/>
      <c r="F157" s="128"/>
      <c r="G157" s="128"/>
      <c r="H157" s="128"/>
      <c r="I157" s="128"/>
      <c r="J157" s="128"/>
      <c r="K157" s="192"/>
      <c r="L157" s="109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248">
        <f>0.5*AL25+3*AL16+AL17+2*AL18</f>
        <v>6.0996199999999998</v>
      </c>
      <c r="AA157" s="193"/>
      <c r="AB157" s="192"/>
      <c r="AC157" s="192"/>
      <c r="AD157" s="192" t="s">
        <v>559</v>
      </c>
      <c r="AE157" s="250" t="s">
        <v>560</v>
      </c>
      <c r="AF157" s="192"/>
      <c r="AG157" s="192"/>
      <c r="AH157" s="192" t="s">
        <v>561</v>
      </c>
      <c r="AI157" s="192"/>
      <c r="AJ157" s="8"/>
    </row>
    <row r="158" spans="1:36" s="48" customFormat="1" ht="90" x14ac:dyDescent="0.25">
      <c r="A158" s="3">
        <v>125</v>
      </c>
      <c r="B158" s="136" t="s">
        <v>597</v>
      </c>
      <c r="C158" s="47"/>
      <c r="D158" s="47"/>
      <c r="E158" s="47" t="s">
        <v>554</v>
      </c>
      <c r="F158" s="47"/>
      <c r="G158" s="47" t="s">
        <v>562</v>
      </c>
      <c r="H158" s="47">
        <v>13535</v>
      </c>
      <c r="I158" s="47" t="s">
        <v>563</v>
      </c>
      <c r="J158" s="47">
        <v>630</v>
      </c>
      <c r="K158" s="58"/>
      <c r="L158" s="198">
        <v>0.8</v>
      </c>
      <c r="M158" s="47" t="s">
        <v>564</v>
      </c>
      <c r="N158" s="47" t="s">
        <v>48</v>
      </c>
      <c r="O158" s="47" t="s">
        <v>565</v>
      </c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57">
        <f>AL26</f>
        <v>2.99</v>
      </c>
      <c r="AA158" s="193" t="s">
        <v>554</v>
      </c>
      <c r="AB158" s="192"/>
      <c r="AC158" s="192" t="s">
        <v>562</v>
      </c>
      <c r="AD158" s="192" t="s">
        <v>566</v>
      </c>
      <c r="AE158" s="194" t="s">
        <v>563</v>
      </c>
      <c r="AF158" s="192" t="s">
        <v>567</v>
      </c>
      <c r="AG158" s="192"/>
      <c r="AH158" s="192" t="s">
        <v>568</v>
      </c>
      <c r="AI158" s="192" t="s">
        <v>564</v>
      </c>
      <c r="AJ158" s="191" t="s">
        <v>565</v>
      </c>
    </row>
    <row r="159" spans="1:36" s="48" customFormat="1" ht="45" x14ac:dyDescent="0.25">
      <c r="A159" s="3">
        <v>126</v>
      </c>
      <c r="B159" s="136" t="s">
        <v>598</v>
      </c>
      <c r="C159" s="47"/>
      <c r="D159" s="47"/>
      <c r="E159" s="47" t="s">
        <v>569</v>
      </c>
      <c r="F159" s="47"/>
      <c r="G159" s="47" t="s">
        <v>570</v>
      </c>
      <c r="H159" s="47">
        <v>3873</v>
      </c>
      <c r="I159" s="47" t="s">
        <v>571</v>
      </c>
      <c r="J159" s="47">
        <v>630</v>
      </c>
      <c r="K159" s="58" t="s">
        <v>408</v>
      </c>
      <c r="L159" s="198">
        <v>0.8</v>
      </c>
      <c r="M159" s="47" t="s">
        <v>564</v>
      </c>
      <c r="N159" s="47" t="s">
        <v>48</v>
      </c>
      <c r="O159" s="47" t="s">
        <v>565</v>
      </c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57">
        <f>AL26</f>
        <v>2.99</v>
      </c>
      <c r="AA159" s="193" t="s">
        <v>569</v>
      </c>
      <c r="AB159" s="192"/>
      <c r="AC159" s="192" t="s">
        <v>570</v>
      </c>
      <c r="AD159" s="192" t="s">
        <v>572</v>
      </c>
      <c r="AE159" s="194" t="s">
        <v>571</v>
      </c>
      <c r="AF159" s="192" t="s">
        <v>567</v>
      </c>
      <c r="AG159" s="192" t="s">
        <v>408</v>
      </c>
      <c r="AH159" s="192" t="s">
        <v>568</v>
      </c>
      <c r="AI159" s="192" t="s">
        <v>564</v>
      </c>
      <c r="AJ159" s="191" t="s">
        <v>565</v>
      </c>
    </row>
    <row r="160" spans="1:36" s="48" customFormat="1" ht="47.25" x14ac:dyDescent="0.25">
      <c r="A160" s="3">
        <v>127</v>
      </c>
      <c r="B160" s="136" t="s">
        <v>573</v>
      </c>
      <c r="C160" s="47"/>
      <c r="D160" s="47"/>
      <c r="E160" s="47" t="s">
        <v>574</v>
      </c>
      <c r="F160" s="47"/>
      <c r="G160" s="47"/>
      <c r="H160" s="47">
        <v>18197</v>
      </c>
      <c r="I160" s="47" t="s">
        <v>575</v>
      </c>
      <c r="J160" s="47"/>
      <c r="K160" s="58"/>
      <c r="L160" s="49"/>
      <c r="M160" s="47" t="s">
        <v>574</v>
      </c>
      <c r="N160" s="47"/>
      <c r="O160" s="47"/>
      <c r="P160" s="47">
        <v>18197</v>
      </c>
      <c r="Q160" s="47" t="s">
        <v>575</v>
      </c>
      <c r="R160" s="47"/>
      <c r="S160" s="47"/>
      <c r="T160" s="47"/>
      <c r="U160" s="47"/>
      <c r="V160" s="47"/>
      <c r="W160" s="47"/>
      <c r="X160" s="47"/>
      <c r="Y160" s="47"/>
      <c r="Z160" s="57">
        <f>AL25</f>
        <v>2.2770000000000001</v>
      </c>
      <c r="AA160" s="251" t="s">
        <v>574</v>
      </c>
      <c r="AB160" s="58"/>
      <c r="AC160" s="58"/>
      <c r="AD160" s="251" t="s">
        <v>576</v>
      </c>
      <c r="AE160" s="251" t="s">
        <v>575</v>
      </c>
      <c r="AF160" s="58"/>
      <c r="AG160" s="58"/>
      <c r="AH160" s="58"/>
      <c r="AI160" s="58"/>
      <c r="AJ160" s="8"/>
    </row>
    <row r="161" spans="1:36" s="48" customFormat="1" ht="47.25" x14ac:dyDescent="0.25">
      <c r="A161" s="3">
        <v>128</v>
      </c>
      <c r="B161" s="136" t="s">
        <v>577</v>
      </c>
      <c r="C161" s="47"/>
      <c r="D161" s="47"/>
      <c r="E161" s="47" t="s">
        <v>574</v>
      </c>
      <c r="F161" s="47"/>
      <c r="G161" s="47"/>
      <c r="H161" s="47">
        <v>13611</v>
      </c>
      <c r="I161" s="47" t="s">
        <v>575</v>
      </c>
      <c r="J161" s="47"/>
      <c r="K161" s="58"/>
      <c r="L161" s="49"/>
      <c r="M161" s="47" t="s">
        <v>574</v>
      </c>
      <c r="N161" s="47"/>
      <c r="O161" s="47"/>
      <c r="P161" s="47">
        <v>13611</v>
      </c>
      <c r="Q161" s="47" t="s">
        <v>575</v>
      </c>
      <c r="R161" s="47"/>
      <c r="S161" s="47"/>
      <c r="T161" s="47"/>
      <c r="U161" s="47"/>
      <c r="V161" s="47"/>
      <c r="W161" s="47"/>
      <c r="X161" s="47"/>
      <c r="Y161" s="47"/>
      <c r="Z161" s="57">
        <f>AL24</f>
        <v>2.1459999999999999</v>
      </c>
      <c r="AA161" s="251" t="s">
        <v>574</v>
      </c>
      <c r="AB161" s="58"/>
      <c r="AC161" s="58"/>
      <c r="AD161" s="251" t="s">
        <v>578</v>
      </c>
      <c r="AE161" s="251" t="s">
        <v>575</v>
      </c>
      <c r="AF161" s="58"/>
      <c r="AG161" s="58"/>
      <c r="AH161" s="58"/>
      <c r="AI161" s="58"/>
      <c r="AJ161" s="8"/>
    </row>
    <row r="162" spans="1:36" s="48" customFormat="1" ht="94.5" x14ac:dyDescent="0.25">
      <c r="A162" s="3">
        <v>129</v>
      </c>
      <c r="B162" s="136" t="s">
        <v>579</v>
      </c>
      <c r="C162" s="47"/>
      <c r="D162" s="47"/>
      <c r="E162" s="47" t="s">
        <v>554</v>
      </c>
      <c r="F162" s="47"/>
      <c r="G162" s="47"/>
      <c r="H162" s="47">
        <v>18198</v>
      </c>
      <c r="I162" s="47" t="s">
        <v>580</v>
      </c>
      <c r="J162" s="47"/>
      <c r="K162" s="58"/>
      <c r="L162" s="49"/>
      <c r="M162" s="47" t="s">
        <v>554</v>
      </c>
      <c r="N162" s="47"/>
      <c r="O162" s="47"/>
      <c r="P162" s="47">
        <v>18198</v>
      </c>
      <c r="Q162" s="47" t="s">
        <v>580</v>
      </c>
      <c r="R162" s="47"/>
      <c r="S162" s="47"/>
      <c r="T162" s="47"/>
      <c r="U162" s="47"/>
      <c r="V162" s="47"/>
      <c r="W162" s="47"/>
      <c r="X162" s="47"/>
      <c r="Y162" s="47"/>
      <c r="Z162" s="57">
        <f>3*AL16+AL17+4*AL18</f>
        <v>5.5539199999999997</v>
      </c>
      <c r="AA162" s="251" t="s">
        <v>554</v>
      </c>
      <c r="AB162" s="58"/>
      <c r="AC162" s="58"/>
      <c r="AD162" s="251" t="s">
        <v>581</v>
      </c>
      <c r="AE162" s="251" t="s">
        <v>580</v>
      </c>
      <c r="AF162" s="58"/>
      <c r="AG162" s="58"/>
      <c r="AH162" s="58"/>
      <c r="AI162" s="58"/>
      <c r="AJ162" s="8"/>
    </row>
    <row r="163" spans="1:36" s="48" customFormat="1" ht="94.5" x14ac:dyDescent="0.25">
      <c r="A163" s="3">
        <v>130</v>
      </c>
      <c r="B163" s="136" t="s">
        <v>582</v>
      </c>
      <c r="C163" s="47"/>
      <c r="D163" s="47"/>
      <c r="E163" s="47" t="s">
        <v>554</v>
      </c>
      <c r="F163" s="47"/>
      <c r="G163" s="47"/>
      <c r="H163" s="47">
        <v>14449</v>
      </c>
      <c r="I163" s="47" t="s">
        <v>583</v>
      </c>
      <c r="J163" s="47"/>
      <c r="K163" s="58"/>
      <c r="L163" s="49"/>
      <c r="M163" s="47" t="s">
        <v>554</v>
      </c>
      <c r="N163" s="47"/>
      <c r="O163" s="47"/>
      <c r="P163" s="47">
        <v>14449</v>
      </c>
      <c r="Q163" s="47" t="s">
        <v>583</v>
      </c>
      <c r="R163" s="47"/>
      <c r="S163" s="47"/>
      <c r="T163" s="47"/>
      <c r="U163" s="47"/>
      <c r="V163" s="47"/>
      <c r="W163" s="47"/>
      <c r="X163" s="47"/>
      <c r="Y163" s="47"/>
      <c r="Z163" s="57">
        <f>5*AL16+AL17+3*AL18</f>
        <v>7.8803999999999998</v>
      </c>
      <c r="AA163" s="251" t="s">
        <v>554</v>
      </c>
      <c r="AB163" s="58"/>
      <c r="AC163" s="58"/>
      <c r="AD163" s="251" t="s">
        <v>584</v>
      </c>
      <c r="AE163" s="251" t="s">
        <v>583</v>
      </c>
      <c r="AF163" s="58"/>
      <c r="AG163" s="58"/>
      <c r="AH163" s="58"/>
      <c r="AI163" s="58"/>
      <c r="AJ163" s="8"/>
    </row>
    <row r="164" spans="1:36" s="48" customFormat="1" ht="47.25" x14ac:dyDescent="0.25">
      <c r="A164" s="3">
        <v>131</v>
      </c>
      <c r="B164" s="136" t="s">
        <v>988</v>
      </c>
      <c r="C164" s="47" t="s">
        <v>585</v>
      </c>
      <c r="D164" s="47"/>
      <c r="E164" s="47"/>
      <c r="F164" s="47"/>
      <c r="G164" s="47"/>
      <c r="H164" s="47">
        <v>3155</v>
      </c>
      <c r="I164" s="47" t="s">
        <v>586</v>
      </c>
      <c r="J164" s="47"/>
      <c r="K164" s="58" t="s">
        <v>585</v>
      </c>
      <c r="L164" s="49"/>
      <c r="M164" s="47"/>
      <c r="N164" s="47"/>
      <c r="O164" s="47"/>
      <c r="P164" s="47">
        <v>3155</v>
      </c>
      <c r="Q164" s="47" t="s">
        <v>586</v>
      </c>
      <c r="R164" s="47"/>
      <c r="S164" s="47"/>
      <c r="T164" s="47"/>
      <c r="U164" s="47"/>
      <c r="V164" s="47"/>
      <c r="W164" s="47"/>
      <c r="X164" s="47"/>
      <c r="Y164" s="47"/>
      <c r="Z164" s="57">
        <f>1.6*AL33+0.45*AL31</f>
        <v>19.454899999999999</v>
      </c>
      <c r="AA164" s="195"/>
      <c r="AB164" s="58"/>
      <c r="AC164" s="58"/>
      <c r="AD164" s="251" t="s">
        <v>587</v>
      </c>
      <c r="AE164" s="251" t="s">
        <v>586</v>
      </c>
      <c r="AF164" s="58"/>
      <c r="AG164" s="58"/>
      <c r="AH164" s="58"/>
      <c r="AI164" s="58"/>
      <c r="AJ164" s="8"/>
    </row>
    <row r="165" spans="1:36" s="48" customFormat="1" ht="31.5" x14ac:dyDescent="0.25">
      <c r="A165" s="3">
        <v>132</v>
      </c>
      <c r="B165" s="136" t="s">
        <v>987</v>
      </c>
      <c r="C165" s="252">
        <v>17930</v>
      </c>
      <c r="D165" s="47"/>
      <c r="E165" s="47"/>
      <c r="F165" s="47"/>
      <c r="G165" s="47"/>
      <c r="H165" s="47">
        <v>37012257</v>
      </c>
      <c r="I165" s="47"/>
      <c r="J165" s="47"/>
      <c r="K165" s="58" t="s">
        <v>600</v>
      </c>
      <c r="L165" s="49"/>
      <c r="M165" s="47"/>
      <c r="N165" s="47"/>
      <c r="O165" s="47"/>
      <c r="P165" s="47">
        <v>37012257</v>
      </c>
      <c r="Q165" s="47"/>
      <c r="R165" s="47"/>
      <c r="S165" s="47"/>
      <c r="T165" s="47"/>
      <c r="U165" s="47"/>
      <c r="V165" s="47"/>
      <c r="W165" s="47"/>
      <c r="X165" s="47"/>
      <c r="Y165" s="47"/>
      <c r="Z165" s="207">
        <f>K165*AL31</f>
        <v>9.30762</v>
      </c>
      <c r="AA165" s="195"/>
      <c r="AB165" s="58"/>
      <c r="AC165" s="58"/>
      <c r="AD165" s="251" t="s">
        <v>588</v>
      </c>
      <c r="AE165" s="251"/>
      <c r="AF165" s="58"/>
      <c r="AG165" s="58"/>
      <c r="AH165" s="58"/>
      <c r="AI165" s="58"/>
      <c r="AJ165" s="8"/>
    </row>
    <row r="166" spans="1:36" s="48" customFormat="1" ht="45" x14ac:dyDescent="0.25">
      <c r="A166" s="3">
        <v>133</v>
      </c>
      <c r="B166" s="136" t="s">
        <v>986</v>
      </c>
      <c r="C166" s="253">
        <v>43862</v>
      </c>
      <c r="D166" s="47"/>
      <c r="E166" s="47" t="s">
        <v>574</v>
      </c>
      <c r="F166" s="47"/>
      <c r="G166" s="47"/>
      <c r="H166" s="47">
        <v>9899</v>
      </c>
      <c r="I166" s="47" t="s">
        <v>589</v>
      </c>
      <c r="J166" s="47"/>
      <c r="K166" s="58" t="s">
        <v>601</v>
      </c>
      <c r="L166" s="49"/>
      <c r="M166" s="47" t="s">
        <v>574</v>
      </c>
      <c r="N166" s="47"/>
      <c r="O166" s="47"/>
      <c r="P166" s="47">
        <v>9899</v>
      </c>
      <c r="Q166" s="47" t="s">
        <v>589</v>
      </c>
      <c r="R166" s="47"/>
      <c r="S166" s="47"/>
      <c r="T166" s="47"/>
      <c r="U166" s="47"/>
      <c r="V166" s="47"/>
      <c r="W166" s="47"/>
      <c r="X166" s="47"/>
      <c r="Y166" s="47"/>
      <c r="Z166" s="207">
        <f>K166*AL31</f>
        <v>4.4855999999999998</v>
      </c>
      <c r="AA166" s="195" t="s">
        <v>574</v>
      </c>
      <c r="AB166" s="58"/>
      <c r="AC166" s="58"/>
      <c r="AD166" s="251" t="s">
        <v>590</v>
      </c>
      <c r="AE166" s="251" t="s">
        <v>589</v>
      </c>
      <c r="AF166" s="58"/>
      <c r="AG166" s="58"/>
      <c r="AH166" s="58"/>
      <c r="AI166" s="58"/>
      <c r="AJ166" s="8"/>
    </row>
    <row r="167" spans="1:36" s="48" customFormat="1" ht="90" x14ac:dyDescent="0.25">
      <c r="A167" s="3">
        <v>134</v>
      </c>
      <c r="B167" s="136" t="s">
        <v>599</v>
      </c>
      <c r="C167" s="47" t="s">
        <v>591</v>
      </c>
      <c r="D167" s="47"/>
      <c r="E167" s="47" t="s">
        <v>554</v>
      </c>
      <c r="F167" s="47"/>
      <c r="G167" s="47"/>
      <c r="H167" s="47">
        <v>13473</v>
      </c>
      <c r="I167" s="47" t="s">
        <v>592</v>
      </c>
      <c r="J167" s="47"/>
      <c r="K167" s="58" t="s">
        <v>591</v>
      </c>
      <c r="L167" s="49"/>
      <c r="M167" s="47" t="s">
        <v>554</v>
      </c>
      <c r="N167" s="47"/>
      <c r="O167" s="47"/>
      <c r="P167" s="47">
        <v>13473</v>
      </c>
      <c r="Q167" s="47" t="s">
        <v>592</v>
      </c>
      <c r="R167" s="47"/>
      <c r="S167" s="47"/>
      <c r="T167" s="47"/>
      <c r="U167" s="47"/>
      <c r="V167" s="47"/>
      <c r="W167" s="47"/>
      <c r="X167" s="47"/>
      <c r="Y167" s="47"/>
      <c r="Z167" s="57">
        <f>0.52*AL33+1.86*AL31</f>
        <v>12.728840000000002</v>
      </c>
      <c r="AA167" s="195" t="s">
        <v>554</v>
      </c>
      <c r="AB167" s="58"/>
      <c r="AC167" s="58"/>
      <c r="AD167" s="251" t="s">
        <v>593</v>
      </c>
      <c r="AE167" s="251" t="s">
        <v>592</v>
      </c>
      <c r="AF167" s="58"/>
      <c r="AG167" s="58"/>
      <c r="AH167" s="58"/>
      <c r="AI167" s="58"/>
      <c r="AJ167" s="8"/>
    </row>
    <row r="168" spans="1:36" s="48" customFormat="1" ht="89.25" customHeight="1" x14ac:dyDescent="0.25">
      <c r="A168" s="3">
        <v>135</v>
      </c>
      <c r="B168" s="136" t="s">
        <v>985</v>
      </c>
      <c r="C168" s="47">
        <v>4</v>
      </c>
      <c r="D168" s="47"/>
      <c r="E168" s="47" t="s">
        <v>554</v>
      </c>
      <c r="F168" s="47"/>
      <c r="G168" s="47"/>
      <c r="H168" s="47">
        <v>9878</v>
      </c>
      <c r="I168" s="47" t="s">
        <v>594</v>
      </c>
      <c r="J168" s="47"/>
      <c r="K168" s="58" t="s">
        <v>595</v>
      </c>
      <c r="L168" s="49"/>
      <c r="M168" s="47" t="s">
        <v>554</v>
      </c>
      <c r="N168" s="47"/>
      <c r="O168" s="47"/>
      <c r="P168" s="47">
        <v>9878</v>
      </c>
      <c r="Q168" s="47" t="s">
        <v>594</v>
      </c>
      <c r="R168" s="47"/>
      <c r="S168" s="47"/>
      <c r="T168" s="47"/>
      <c r="U168" s="47"/>
      <c r="V168" s="47"/>
      <c r="W168" s="47"/>
      <c r="X168" s="47"/>
      <c r="Y168" s="47"/>
      <c r="Z168" s="207">
        <f>K168*AL31</f>
        <v>14.952</v>
      </c>
      <c r="AA168" s="195" t="s">
        <v>554</v>
      </c>
      <c r="AB168" s="58"/>
      <c r="AC168" s="58"/>
      <c r="AD168" s="251" t="s">
        <v>596</v>
      </c>
      <c r="AE168" s="251" t="s">
        <v>594</v>
      </c>
      <c r="AF168" s="58"/>
      <c r="AG168" s="58"/>
      <c r="AH168" s="58"/>
      <c r="AI168" s="58"/>
      <c r="AJ168" s="8"/>
    </row>
    <row r="169" spans="1:36" s="48" customFormat="1" ht="15.75" x14ac:dyDescent="0.25">
      <c r="A169" s="129"/>
      <c r="B169" s="241" t="s">
        <v>756</v>
      </c>
      <c r="C169" s="101"/>
      <c r="D169" s="102"/>
      <c r="E169" s="47"/>
      <c r="F169" s="47"/>
      <c r="G169" s="47"/>
      <c r="H169" s="47"/>
      <c r="I169" s="47"/>
      <c r="J169" s="47"/>
      <c r="K169" s="58"/>
      <c r="L169" s="49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159"/>
      <c r="Z169" s="57"/>
      <c r="AA169" s="176"/>
      <c r="AB169" s="58"/>
      <c r="AC169" s="58"/>
      <c r="AD169" s="251"/>
      <c r="AE169" s="251"/>
      <c r="AF169" s="58"/>
      <c r="AG169" s="58"/>
      <c r="AH169" s="58"/>
      <c r="AI169" s="58"/>
      <c r="AJ169" s="199"/>
    </row>
    <row r="170" spans="1:36" s="48" customFormat="1" ht="30" x14ac:dyDescent="0.25">
      <c r="A170" s="129">
        <v>136</v>
      </c>
      <c r="B170" s="136" t="s">
        <v>805</v>
      </c>
      <c r="C170" s="200"/>
      <c r="D170" s="200"/>
      <c r="E170" s="200"/>
      <c r="F170" s="200"/>
      <c r="G170" s="200"/>
      <c r="H170" s="200"/>
      <c r="I170" s="200"/>
      <c r="J170" s="200"/>
      <c r="K170" s="58" t="s">
        <v>757</v>
      </c>
      <c r="L170" s="49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  <c r="X170" s="200"/>
      <c r="Y170" s="200"/>
      <c r="Z170" s="206">
        <f>K170*AL30</f>
        <v>10.5252</v>
      </c>
      <c r="AA170" s="197" t="s">
        <v>758</v>
      </c>
      <c r="AB170" s="58" t="s">
        <v>759</v>
      </c>
      <c r="AC170" s="58"/>
      <c r="AD170" s="58" t="s">
        <v>760</v>
      </c>
      <c r="AE170" s="201" t="s">
        <v>761</v>
      </c>
      <c r="AF170" s="58"/>
      <c r="AG170" s="58"/>
      <c r="AH170" s="58"/>
      <c r="AI170" s="58"/>
      <c r="AJ170" s="199"/>
    </row>
    <row r="171" spans="1:36" s="48" customFormat="1" ht="60" x14ac:dyDescent="0.25">
      <c r="A171" s="129">
        <v>137</v>
      </c>
      <c r="B171" s="136" t="s">
        <v>806</v>
      </c>
      <c r="C171" s="200"/>
      <c r="D171" s="200"/>
      <c r="E171" s="200"/>
      <c r="F171" s="200"/>
      <c r="G171" s="200"/>
      <c r="H171" s="200"/>
      <c r="I171" s="200"/>
      <c r="J171" s="200"/>
      <c r="K171" s="58" t="s">
        <v>762</v>
      </c>
      <c r="L171" s="49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6">
        <f>K171*AL30+AL24</f>
        <v>12.169999999999998</v>
      </c>
      <c r="AA171" s="197" t="s">
        <v>763</v>
      </c>
      <c r="AB171" s="58" t="s">
        <v>764</v>
      </c>
      <c r="AC171" s="204" t="s">
        <v>765</v>
      </c>
      <c r="AD171" s="58" t="s">
        <v>766</v>
      </c>
      <c r="AE171" s="201" t="s">
        <v>767</v>
      </c>
      <c r="AF171" s="58" t="s">
        <v>434</v>
      </c>
      <c r="AG171" s="58" t="s">
        <v>434</v>
      </c>
      <c r="AH171" s="58" t="s">
        <v>768</v>
      </c>
      <c r="AI171" s="58"/>
      <c r="AJ171" s="199"/>
    </row>
    <row r="172" spans="1:36" s="48" customFormat="1" ht="31.5" x14ac:dyDescent="0.25">
      <c r="A172" s="129">
        <v>138</v>
      </c>
      <c r="B172" s="136" t="s">
        <v>807</v>
      </c>
      <c r="C172" s="200"/>
      <c r="D172" s="200"/>
      <c r="E172" s="200"/>
      <c r="F172" s="200"/>
      <c r="G172" s="200"/>
      <c r="H172" s="200"/>
      <c r="I172" s="200"/>
      <c r="J172" s="200"/>
      <c r="K172" s="58" t="s">
        <v>769</v>
      </c>
      <c r="L172" s="49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  <c r="X172" s="200"/>
      <c r="Y172" s="200"/>
      <c r="Z172" s="206">
        <f>K172*AL30+AL25</f>
        <v>10.647040000000001</v>
      </c>
      <c r="AA172" s="202" t="s">
        <v>770</v>
      </c>
      <c r="AB172" s="132" t="s">
        <v>771</v>
      </c>
      <c r="AC172" s="58" t="s">
        <v>772</v>
      </c>
      <c r="AD172" s="58" t="s">
        <v>773</v>
      </c>
      <c r="AE172" s="201" t="s">
        <v>774</v>
      </c>
      <c r="AF172" s="58" t="s">
        <v>438</v>
      </c>
      <c r="AG172" s="58" t="s">
        <v>438</v>
      </c>
      <c r="AH172" s="58" t="s">
        <v>775</v>
      </c>
      <c r="AI172" s="58"/>
      <c r="AJ172" s="199"/>
    </row>
    <row r="173" spans="1:36" s="48" customFormat="1" ht="24" x14ac:dyDescent="0.25">
      <c r="A173" s="129">
        <v>139</v>
      </c>
      <c r="B173" s="136" t="s">
        <v>808</v>
      </c>
      <c r="C173" s="200"/>
      <c r="D173" s="200"/>
      <c r="E173" s="200"/>
      <c r="F173" s="200"/>
      <c r="G173" s="200"/>
      <c r="H173" s="200"/>
      <c r="I173" s="200"/>
      <c r="J173" s="200"/>
      <c r="K173" s="58" t="s">
        <v>352</v>
      </c>
      <c r="L173" s="49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  <c r="X173" s="200"/>
      <c r="Y173" s="200"/>
      <c r="Z173" s="206">
        <f>K173*AL30</f>
        <v>4.8115199999999998</v>
      </c>
      <c r="AA173" s="203" t="s">
        <v>776</v>
      </c>
      <c r="AB173" s="58" t="s">
        <v>777</v>
      </c>
      <c r="AC173" s="58" t="s">
        <v>75</v>
      </c>
      <c r="AD173" s="58" t="s">
        <v>778</v>
      </c>
      <c r="AE173" s="201" t="s">
        <v>779</v>
      </c>
      <c r="AF173" s="58"/>
      <c r="AG173" s="58"/>
      <c r="AH173" s="58"/>
      <c r="AI173" s="58"/>
      <c r="AJ173" s="199"/>
    </row>
    <row r="174" spans="1:36" s="48" customFormat="1" ht="30" x14ac:dyDescent="0.25">
      <c r="A174" s="129">
        <v>140</v>
      </c>
      <c r="B174" s="136" t="s">
        <v>809</v>
      </c>
      <c r="C174" s="200"/>
      <c r="D174" s="200"/>
      <c r="E174" s="200"/>
      <c r="F174" s="200"/>
      <c r="G174" s="200"/>
      <c r="H174" s="200"/>
      <c r="I174" s="200"/>
      <c r="J174" s="200"/>
      <c r="K174" s="205">
        <v>1.63</v>
      </c>
      <c r="L174" s="49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  <c r="X174" s="200"/>
      <c r="Y174" s="200"/>
      <c r="Z174" s="49">
        <f>K174*AL30</f>
        <v>8.1695599999999988</v>
      </c>
      <c r="AA174" s="203" t="s">
        <v>780</v>
      </c>
      <c r="AB174" s="58" t="s">
        <v>781</v>
      </c>
      <c r="AC174" s="58" t="s">
        <v>75</v>
      </c>
      <c r="AD174" s="58" t="s">
        <v>782</v>
      </c>
      <c r="AE174" s="201" t="s">
        <v>783</v>
      </c>
      <c r="AF174" s="58"/>
      <c r="AG174" s="58"/>
      <c r="AH174" s="58"/>
      <c r="AI174" s="58"/>
      <c r="AJ174" s="199"/>
    </row>
    <row r="175" spans="1:36" s="48" customFormat="1" ht="24" x14ac:dyDescent="0.25">
      <c r="A175" s="129">
        <v>141</v>
      </c>
      <c r="B175" s="136" t="s">
        <v>810</v>
      </c>
      <c r="C175" s="200"/>
      <c r="D175" s="200"/>
      <c r="E175" s="200"/>
      <c r="F175" s="200"/>
      <c r="G175" s="200"/>
      <c r="H175" s="200"/>
      <c r="I175" s="200"/>
      <c r="J175" s="200"/>
      <c r="K175" s="58" t="s">
        <v>784</v>
      </c>
      <c r="L175" s="49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  <c r="X175" s="200"/>
      <c r="Y175" s="200"/>
      <c r="Z175" s="206">
        <f>K175*AL30</f>
        <v>6.7661999999999995</v>
      </c>
      <c r="AA175" s="203" t="s">
        <v>785</v>
      </c>
      <c r="AB175" s="58" t="s">
        <v>781</v>
      </c>
      <c r="AC175" s="58" t="s">
        <v>75</v>
      </c>
      <c r="AD175" s="58" t="s">
        <v>786</v>
      </c>
      <c r="AE175" s="201" t="s">
        <v>787</v>
      </c>
      <c r="AF175" s="58"/>
      <c r="AG175" s="58"/>
      <c r="AH175" s="58"/>
      <c r="AI175" s="58"/>
      <c r="AJ175" s="199"/>
    </row>
    <row r="176" spans="1:36" s="48" customFormat="1" ht="30" x14ac:dyDescent="0.25">
      <c r="A176" s="129">
        <v>142</v>
      </c>
      <c r="B176" s="136" t="s">
        <v>811</v>
      </c>
      <c r="C176" s="200"/>
      <c r="D176" s="200"/>
      <c r="E176" s="200"/>
      <c r="F176" s="200"/>
      <c r="G176" s="200"/>
      <c r="H176" s="200"/>
      <c r="I176" s="200"/>
      <c r="J176" s="200"/>
      <c r="K176" s="58" t="s">
        <v>788</v>
      </c>
      <c r="L176" s="49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200"/>
      <c r="Z176" s="206">
        <f>K176*AL30</f>
        <v>15.33672</v>
      </c>
      <c r="AA176" s="203" t="s">
        <v>785</v>
      </c>
      <c r="AB176" s="58" t="s">
        <v>789</v>
      </c>
      <c r="AC176" s="58" t="s">
        <v>75</v>
      </c>
      <c r="AD176" s="58" t="s">
        <v>790</v>
      </c>
      <c r="AE176" s="201" t="s">
        <v>787</v>
      </c>
      <c r="AF176" s="58"/>
      <c r="AG176" s="58"/>
      <c r="AH176" s="58"/>
      <c r="AI176" s="58"/>
      <c r="AJ176" s="199"/>
    </row>
    <row r="177" spans="1:36" s="48" customFormat="1" ht="24" x14ac:dyDescent="0.25">
      <c r="A177" s="129">
        <v>143</v>
      </c>
      <c r="B177" s="136" t="s">
        <v>812</v>
      </c>
      <c r="C177" s="200"/>
      <c r="D177" s="200"/>
      <c r="E177" s="200"/>
      <c r="F177" s="200"/>
      <c r="G177" s="200"/>
      <c r="H177" s="200"/>
      <c r="I177" s="200"/>
      <c r="J177" s="200"/>
      <c r="K177" s="58" t="s">
        <v>791</v>
      </c>
      <c r="L177" s="49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6">
        <f>K177*AL30</f>
        <v>0.15035999999999999</v>
      </c>
      <c r="AA177" s="203" t="s">
        <v>792</v>
      </c>
      <c r="AB177" s="58" t="s">
        <v>759</v>
      </c>
      <c r="AC177" s="58" t="s">
        <v>75</v>
      </c>
      <c r="AD177" s="58" t="s">
        <v>793</v>
      </c>
      <c r="AE177" s="201" t="s">
        <v>794</v>
      </c>
      <c r="AF177" s="58"/>
      <c r="AG177" s="58"/>
      <c r="AH177" s="58"/>
      <c r="AI177" s="58"/>
      <c r="AJ177" s="199"/>
    </row>
    <row r="178" spans="1:36" s="48" customFormat="1" ht="30" x14ac:dyDescent="0.25">
      <c r="A178" s="129">
        <v>144</v>
      </c>
      <c r="B178" s="136" t="s">
        <v>813</v>
      </c>
      <c r="C178" s="200"/>
      <c r="D178" s="200"/>
      <c r="E178" s="200"/>
      <c r="F178" s="200"/>
      <c r="G178" s="200"/>
      <c r="H178" s="200"/>
      <c r="I178" s="200"/>
      <c r="J178" s="200"/>
      <c r="K178" s="58" t="s">
        <v>795</v>
      </c>
      <c r="L178" s="49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  <c r="X178" s="200"/>
      <c r="Y178" s="200"/>
      <c r="Z178" s="206">
        <f>K178*AL30</f>
        <v>6.2649999999999997</v>
      </c>
      <c r="AA178" s="203" t="s">
        <v>796</v>
      </c>
      <c r="AB178" s="58" t="s">
        <v>797</v>
      </c>
      <c r="AC178" s="58" t="s">
        <v>75</v>
      </c>
      <c r="AD178" s="58" t="s">
        <v>798</v>
      </c>
      <c r="AE178" s="201" t="s">
        <v>799</v>
      </c>
      <c r="AF178" s="58"/>
      <c r="AG178" s="58"/>
      <c r="AH178" s="58"/>
      <c r="AI178" s="58"/>
      <c r="AJ178" s="199"/>
    </row>
    <row r="179" spans="1:36" s="48" customFormat="1" ht="30" x14ac:dyDescent="0.25">
      <c r="A179" s="129">
        <v>145</v>
      </c>
      <c r="B179" s="136" t="s">
        <v>815</v>
      </c>
      <c r="C179" s="200"/>
      <c r="D179" s="200"/>
      <c r="E179" s="200"/>
      <c r="F179" s="200"/>
      <c r="G179" s="200"/>
      <c r="H179" s="200"/>
      <c r="I179" s="200"/>
      <c r="J179" s="200"/>
      <c r="K179" s="58" t="s">
        <v>800</v>
      </c>
      <c r="L179" s="49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  <c r="X179" s="200"/>
      <c r="Y179" s="200"/>
      <c r="Z179" s="206">
        <f>K179*AL30</f>
        <v>3.7589999999999995</v>
      </c>
      <c r="AA179" s="203" t="s">
        <v>796</v>
      </c>
      <c r="AB179" s="58" t="s">
        <v>797</v>
      </c>
      <c r="AC179" s="58" t="s">
        <v>75</v>
      </c>
      <c r="AD179" s="58" t="s">
        <v>798</v>
      </c>
      <c r="AE179" s="201" t="s">
        <v>801</v>
      </c>
      <c r="AF179" s="58"/>
      <c r="AG179" s="58"/>
      <c r="AH179" s="58"/>
      <c r="AI179" s="58"/>
      <c r="AJ179" s="199"/>
    </row>
    <row r="180" spans="1:36" s="48" customFormat="1" ht="30" x14ac:dyDescent="0.25">
      <c r="A180" s="129">
        <v>146</v>
      </c>
      <c r="B180" s="136" t="s">
        <v>814</v>
      </c>
      <c r="C180" s="200"/>
      <c r="D180" s="200"/>
      <c r="E180" s="200"/>
      <c r="F180" s="200"/>
      <c r="G180" s="200"/>
      <c r="H180" s="200"/>
      <c r="I180" s="200"/>
      <c r="J180" s="200"/>
      <c r="K180" s="58" t="s">
        <v>621</v>
      </c>
      <c r="L180" s="49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6">
        <f>K180*AL30</f>
        <v>7.5179999999999989</v>
      </c>
      <c r="AA180" s="203" t="s">
        <v>796</v>
      </c>
      <c r="AB180" s="58" t="s">
        <v>802</v>
      </c>
      <c r="AC180" s="58" t="s">
        <v>75</v>
      </c>
      <c r="AD180" s="58" t="s">
        <v>803</v>
      </c>
      <c r="AE180" s="201" t="s">
        <v>804</v>
      </c>
      <c r="AF180" s="58"/>
      <c r="AG180" s="58"/>
      <c r="AH180" s="58"/>
      <c r="AI180" s="58"/>
      <c r="AJ180" s="199"/>
    </row>
    <row r="181" spans="1:36" s="48" customFormat="1" ht="15.75" x14ac:dyDescent="0.25">
      <c r="A181" s="129"/>
      <c r="B181" s="241" t="s">
        <v>424</v>
      </c>
      <c r="C181" s="101"/>
      <c r="D181" s="102"/>
      <c r="E181" s="47"/>
      <c r="F181" s="47"/>
      <c r="G181" s="47"/>
      <c r="H181" s="47"/>
      <c r="I181" s="47"/>
      <c r="J181" s="47"/>
      <c r="K181" s="56"/>
      <c r="L181" s="105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159"/>
      <c r="Z181" s="49"/>
      <c r="AA181" s="165"/>
      <c r="AB181" s="47"/>
      <c r="AC181" s="56"/>
      <c r="AD181" s="56"/>
      <c r="AE181" s="76"/>
      <c r="AF181" s="56"/>
      <c r="AG181" s="56"/>
      <c r="AH181" s="56"/>
      <c r="AI181" s="47"/>
    </row>
    <row r="182" spans="1:36" s="48" customFormat="1" ht="47.25" x14ac:dyDescent="0.25">
      <c r="A182" s="129">
        <v>147</v>
      </c>
      <c r="B182" s="104" t="s">
        <v>425</v>
      </c>
      <c r="C182" s="142"/>
      <c r="D182" s="143"/>
      <c r="E182" s="143"/>
      <c r="F182" s="143"/>
      <c r="G182" s="143"/>
      <c r="H182" s="143"/>
      <c r="I182" s="143"/>
      <c r="J182" s="143"/>
      <c r="K182" s="144">
        <v>3.3</v>
      </c>
      <c r="L182" s="144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60"/>
      <c r="Z182" s="150">
        <f>K182*AL30</f>
        <v>16.539599999999997</v>
      </c>
      <c r="AA182" s="171" t="s">
        <v>426</v>
      </c>
      <c r="AB182" s="144" t="s">
        <v>427</v>
      </c>
      <c r="AC182" s="145"/>
      <c r="AD182" s="144">
        <v>10003694</v>
      </c>
      <c r="AE182" s="146" t="s">
        <v>428</v>
      </c>
      <c r="AF182" s="147" t="s">
        <v>429</v>
      </c>
      <c r="AG182" s="147" t="s">
        <v>430</v>
      </c>
      <c r="AH182" s="146" t="s">
        <v>431</v>
      </c>
      <c r="AI182" s="147" t="s">
        <v>432</v>
      </c>
    </row>
    <row r="183" spans="1:36" s="48" customFormat="1" ht="15.75" x14ac:dyDescent="0.25">
      <c r="A183" s="129"/>
      <c r="B183" s="241" t="s">
        <v>424</v>
      </c>
      <c r="C183" s="101"/>
      <c r="D183" s="102"/>
      <c r="E183" s="47"/>
      <c r="F183" s="47"/>
      <c r="G183" s="47"/>
      <c r="H183" s="47"/>
      <c r="I183" s="47"/>
      <c r="J183" s="47"/>
      <c r="K183" s="56"/>
      <c r="L183" s="105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159"/>
      <c r="Z183" s="49"/>
      <c r="AA183" s="165"/>
      <c r="AB183" s="47"/>
      <c r="AC183" s="56"/>
      <c r="AD183" s="56"/>
      <c r="AE183" s="76"/>
      <c r="AF183" s="56"/>
      <c r="AG183" s="56"/>
      <c r="AH183" s="56"/>
      <c r="AI183" s="47"/>
    </row>
    <row r="184" spans="1:36" s="48" customFormat="1" ht="15.75" x14ac:dyDescent="0.25">
      <c r="A184" s="129">
        <v>148</v>
      </c>
      <c r="B184" s="104" t="s">
        <v>444</v>
      </c>
      <c r="C184" s="142"/>
      <c r="D184" s="143"/>
      <c r="E184" s="143"/>
      <c r="F184" s="143"/>
      <c r="G184" s="143"/>
      <c r="H184" s="143"/>
      <c r="I184" s="143"/>
      <c r="J184" s="143"/>
      <c r="K184" s="144">
        <v>3.2</v>
      </c>
      <c r="L184" s="144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60"/>
      <c r="Z184" s="150">
        <f>K184*AL30</f>
        <v>16.038399999999999</v>
      </c>
      <c r="AA184" s="171" t="s">
        <v>433</v>
      </c>
      <c r="AB184" s="146"/>
      <c r="AC184" s="146"/>
      <c r="AD184" s="146">
        <v>10000895</v>
      </c>
      <c r="AE184" s="146" t="s">
        <v>428</v>
      </c>
      <c r="AF184" s="147" t="s">
        <v>434</v>
      </c>
      <c r="AG184" s="147" t="s">
        <v>430</v>
      </c>
      <c r="AH184" s="144">
        <v>72.31</v>
      </c>
      <c r="AI184" s="147" t="s">
        <v>432</v>
      </c>
    </row>
    <row r="185" spans="1:36" s="48" customFormat="1" ht="47.25" x14ac:dyDescent="0.25">
      <c r="A185" s="129">
        <v>149</v>
      </c>
      <c r="B185" s="104" t="s">
        <v>445</v>
      </c>
      <c r="C185" s="142"/>
      <c r="D185" s="143"/>
      <c r="E185" s="143"/>
      <c r="F185" s="143"/>
      <c r="G185" s="143"/>
      <c r="H185" s="143"/>
      <c r="I185" s="143"/>
      <c r="J185" s="143"/>
      <c r="K185" s="144">
        <v>2.7</v>
      </c>
      <c r="L185" s="144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60"/>
      <c r="Z185" s="150">
        <f>K185*AL30</f>
        <v>13.532399999999999</v>
      </c>
      <c r="AA185" s="171" t="s">
        <v>426</v>
      </c>
      <c r="AB185" s="144" t="s">
        <v>435</v>
      </c>
      <c r="AC185" s="146"/>
      <c r="AD185" s="148">
        <v>10003020</v>
      </c>
      <c r="AE185" s="146" t="s">
        <v>428</v>
      </c>
      <c r="AF185" s="147" t="s">
        <v>436</v>
      </c>
      <c r="AG185" s="147" t="s">
        <v>430</v>
      </c>
      <c r="AH185" s="144">
        <v>48.54</v>
      </c>
      <c r="AI185" s="147" t="s">
        <v>432</v>
      </c>
    </row>
    <row r="186" spans="1:36" s="48" customFormat="1" ht="47.25" x14ac:dyDescent="0.25">
      <c r="A186" s="129">
        <v>150</v>
      </c>
      <c r="B186" s="104" t="s">
        <v>446</v>
      </c>
      <c r="C186" s="142"/>
      <c r="D186" s="143"/>
      <c r="E186" s="143"/>
      <c r="F186" s="143"/>
      <c r="G186" s="143"/>
      <c r="H186" s="143"/>
      <c r="I186" s="143"/>
      <c r="J186" s="143"/>
      <c r="K186" s="144">
        <v>4.2</v>
      </c>
      <c r="L186" s="144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60"/>
      <c r="Z186" s="150">
        <f>K186*AL30</f>
        <v>21.0504</v>
      </c>
      <c r="AA186" s="171" t="s">
        <v>426</v>
      </c>
      <c r="AB186" s="144" t="s">
        <v>437</v>
      </c>
      <c r="AC186" s="146"/>
      <c r="AD186" s="146">
        <v>10003262</v>
      </c>
      <c r="AE186" s="146" t="s">
        <v>428</v>
      </c>
      <c r="AF186" s="147" t="s">
        <v>438</v>
      </c>
      <c r="AG186" s="147" t="s">
        <v>430</v>
      </c>
      <c r="AH186" s="144">
        <v>26.08</v>
      </c>
      <c r="AI186" s="147" t="s">
        <v>432</v>
      </c>
    </row>
    <row r="187" spans="1:36" s="48" customFormat="1" ht="47.25" x14ac:dyDescent="0.25">
      <c r="A187" s="129">
        <v>151</v>
      </c>
      <c r="B187" s="104" t="s">
        <v>447</v>
      </c>
      <c r="C187" s="142"/>
      <c r="D187" s="143"/>
      <c r="E187" s="143"/>
      <c r="F187" s="143"/>
      <c r="G187" s="143"/>
      <c r="H187" s="143"/>
      <c r="I187" s="143"/>
      <c r="J187" s="143"/>
      <c r="K187" s="144">
        <v>2.64</v>
      </c>
      <c r="L187" s="144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60"/>
      <c r="Z187" s="150">
        <f>K187*AL30</f>
        <v>13.231679999999999</v>
      </c>
      <c r="AA187" s="171" t="s">
        <v>426</v>
      </c>
      <c r="AB187" s="144" t="s">
        <v>439</v>
      </c>
      <c r="AC187" s="145" t="s">
        <v>440</v>
      </c>
      <c r="AD187" s="146">
        <v>10003022</v>
      </c>
      <c r="AE187" s="146" t="s">
        <v>428</v>
      </c>
      <c r="AF187" s="147" t="s">
        <v>441</v>
      </c>
      <c r="AG187" s="147" t="s">
        <v>430</v>
      </c>
      <c r="AH187" s="144">
        <v>28.61</v>
      </c>
      <c r="AI187" s="147" t="s">
        <v>432</v>
      </c>
    </row>
    <row r="188" spans="1:36" s="48" customFormat="1" ht="47.25" x14ac:dyDescent="0.25">
      <c r="A188" s="129">
        <v>152</v>
      </c>
      <c r="B188" s="104" t="s">
        <v>448</v>
      </c>
      <c r="C188" s="142"/>
      <c r="D188" s="143"/>
      <c r="E188" s="143"/>
      <c r="F188" s="143"/>
      <c r="G188" s="143"/>
      <c r="H188" s="143"/>
      <c r="I188" s="143"/>
      <c r="J188" s="143"/>
      <c r="K188" s="149">
        <v>0.91</v>
      </c>
      <c r="L188" s="144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60"/>
      <c r="Z188" s="150">
        <f>K188*AL30</f>
        <v>4.5609199999999994</v>
      </c>
      <c r="AA188" s="171" t="s">
        <v>426</v>
      </c>
      <c r="AB188" s="144" t="s">
        <v>442</v>
      </c>
      <c r="AC188" s="146"/>
      <c r="AD188" s="146">
        <v>10003283</v>
      </c>
      <c r="AE188" s="146" t="s">
        <v>428</v>
      </c>
      <c r="AF188" s="147" t="s">
        <v>443</v>
      </c>
      <c r="AG188" s="147" t="s">
        <v>430</v>
      </c>
      <c r="AH188" s="144">
        <v>38.130000000000003</v>
      </c>
      <c r="AI188" s="147" t="s">
        <v>430</v>
      </c>
    </row>
    <row r="189" spans="1:36" s="48" customFormat="1" ht="15.75" x14ac:dyDescent="0.25">
      <c r="A189" s="226"/>
      <c r="B189" s="226" t="s">
        <v>103</v>
      </c>
      <c r="C189" s="47"/>
      <c r="D189" s="47"/>
      <c r="E189" s="47"/>
      <c r="F189" s="47"/>
      <c r="G189" s="47"/>
      <c r="H189" s="47"/>
      <c r="I189" s="47"/>
      <c r="J189" s="47"/>
      <c r="K189" s="57"/>
      <c r="L189" s="105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159"/>
      <c r="Z189" s="49"/>
      <c r="AA189" s="165"/>
      <c r="AB189" s="47"/>
      <c r="AC189" s="47"/>
      <c r="AD189" s="47"/>
      <c r="AE189" s="47"/>
      <c r="AF189" s="47"/>
      <c r="AG189" s="47"/>
      <c r="AH189" s="47"/>
      <c r="AI189" s="47"/>
    </row>
    <row r="190" spans="1:36" s="48" customFormat="1" ht="47.25" x14ac:dyDescent="0.25">
      <c r="A190" s="260">
        <v>153</v>
      </c>
      <c r="B190" s="104" t="s">
        <v>124</v>
      </c>
      <c r="D190" s="102"/>
      <c r="E190" s="47"/>
      <c r="F190" s="47"/>
      <c r="G190" s="47"/>
      <c r="H190" s="47"/>
      <c r="I190" s="47"/>
      <c r="J190" s="47"/>
      <c r="K190" s="116"/>
      <c r="L190" s="105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159"/>
      <c r="Z190" s="49">
        <f>AL25</f>
        <v>2.2770000000000001</v>
      </c>
      <c r="AA190" s="211" t="s">
        <v>144</v>
      </c>
      <c r="AB190" s="212" t="s">
        <v>152</v>
      </c>
      <c r="AC190" s="118"/>
      <c r="AD190" s="118">
        <v>28004127</v>
      </c>
      <c r="AE190" s="120" t="s">
        <v>153</v>
      </c>
      <c r="AF190" s="47"/>
      <c r="AG190" s="47"/>
      <c r="AH190" s="47"/>
      <c r="AI190" s="47"/>
    </row>
    <row r="191" spans="1:36" s="48" customFormat="1" ht="47.25" x14ac:dyDescent="0.25">
      <c r="A191" s="260">
        <v>154</v>
      </c>
      <c r="B191" s="104" t="s">
        <v>125</v>
      </c>
      <c r="D191" s="102"/>
      <c r="E191" s="47"/>
      <c r="F191" s="47"/>
      <c r="G191" s="47"/>
      <c r="H191" s="47"/>
      <c r="I191" s="47"/>
      <c r="J191" s="47"/>
      <c r="K191" s="116"/>
      <c r="L191" s="105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159"/>
      <c r="Z191" s="49">
        <f>AL25</f>
        <v>2.2770000000000001</v>
      </c>
      <c r="AA191" s="211" t="s">
        <v>144</v>
      </c>
      <c r="AB191" s="212" t="s">
        <v>154</v>
      </c>
      <c r="AC191" s="121"/>
      <c r="AD191" s="118">
        <v>28004134</v>
      </c>
      <c r="AE191" s="120" t="s">
        <v>153</v>
      </c>
      <c r="AF191" s="47"/>
      <c r="AG191" s="47"/>
      <c r="AH191" s="47"/>
      <c r="AI191" s="47"/>
    </row>
    <row r="192" spans="1:36" s="48" customFormat="1" ht="47.25" x14ac:dyDescent="0.25">
      <c r="A192" s="260">
        <v>155</v>
      </c>
      <c r="B192" s="104" t="s">
        <v>126</v>
      </c>
      <c r="D192" s="102"/>
      <c r="E192" s="47"/>
      <c r="F192" s="47"/>
      <c r="G192" s="47"/>
      <c r="H192" s="47"/>
      <c r="I192" s="47"/>
      <c r="J192" s="47"/>
      <c r="K192" s="116"/>
      <c r="L192" s="105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159"/>
      <c r="Z192" s="49">
        <f>2*AL17+AL19+13*AL18</f>
        <v>5.1559200000000001</v>
      </c>
      <c r="AA192" s="172" t="s">
        <v>75</v>
      </c>
      <c r="AB192" s="118" t="s">
        <v>75</v>
      </c>
      <c r="AC192" s="118"/>
      <c r="AD192" s="121" t="s">
        <v>155</v>
      </c>
      <c r="AE192" s="122" t="s">
        <v>156</v>
      </c>
      <c r="AF192" s="47"/>
      <c r="AG192" s="47"/>
      <c r="AH192" s="47"/>
      <c r="AI192" s="47"/>
    </row>
    <row r="193" spans="1:35" s="48" customFormat="1" ht="69" x14ac:dyDescent="0.25">
      <c r="A193" s="260">
        <v>156</v>
      </c>
      <c r="B193" s="104" t="s">
        <v>127</v>
      </c>
      <c r="D193" s="102"/>
      <c r="E193" s="47"/>
      <c r="F193" s="47"/>
      <c r="G193" s="47"/>
      <c r="H193" s="47"/>
      <c r="I193" s="47"/>
      <c r="J193" s="47"/>
      <c r="K193" s="116"/>
      <c r="L193" s="105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159"/>
      <c r="Z193" s="49">
        <f>2*AL17+AL19+13*AL18</f>
        <v>5.1559200000000001</v>
      </c>
      <c r="AA193" s="211" t="s">
        <v>144</v>
      </c>
      <c r="AB193" s="212" t="s">
        <v>157</v>
      </c>
      <c r="AC193" s="118"/>
      <c r="AD193" s="118">
        <v>28004025</v>
      </c>
      <c r="AE193" s="119" t="s">
        <v>156</v>
      </c>
      <c r="AF193" s="47"/>
      <c r="AG193" s="47"/>
      <c r="AH193" s="47"/>
      <c r="AI193" s="47"/>
    </row>
    <row r="194" spans="1:35" s="48" customFormat="1" ht="69" x14ac:dyDescent="0.25">
      <c r="A194" s="260">
        <v>157</v>
      </c>
      <c r="B194" s="104" t="s">
        <v>128</v>
      </c>
      <c r="D194" s="102"/>
      <c r="E194" s="47"/>
      <c r="F194" s="47"/>
      <c r="G194" s="47"/>
      <c r="H194" s="47"/>
      <c r="I194" s="47"/>
      <c r="J194" s="47"/>
      <c r="K194" s="116"/>
      <c r="L194" s="105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159"/>
      <c r="Z194" s="49">
        <f>4*AL17+2*AL19+20*AL18</f>
        <v>8.5334399999999988</v>
      </c>
      <c r="AA194" s="211" t="s">
        <v>144</v>
      </c>
      <c r="AB194" s="212" t="s">
        <v>158</v>
      </c>
      <c r="AC194" s="118"/>
      <c r="AD194" s="118">
        <v>28004027</v>
      </c>
      <c r="AE194" s="119" t="s">
        <v>156</v>
      </c>
      <c r="AF194" s="47"/>
      <c r="AG194" s="47"/>
      <c r="AH194" s="47"/>
      <c r="AI194" s="47"/>
    </row>
    <row r="195" spans="1:35" s="48" customFormat="1" ht="69" x14ac:dyDescent="0.25">
      <c r="A195" s="260">
        <v>158</v>
      </c>
      <c r="B195" s="104" t="s">
        <v>129</v>
      </c>
      <c r="D195" s="102"/>
      <c r="E195" s="47"/>
      <c r="F195" s="47"/>
      <c r="G195" s="47"/>
      <c r="H195" s="47"/>
      <c r="I195" s="47"/>
      <c r="J195" s="47"/>
      <c r="K195" s="116"/>
      <c r="L195" s="105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159"/>
      <c r="Z195" s="49">
        <f>2*AL17+AL19+13*AL18</f>
        <v>5.1559200000000001</v>
      </c>
      <c r="AA195" s="211" t="s">
        <v>144</v>
      </c>
      <c r="AB195" s="212" t="s">
        <v>159</v>
      </c>
      <c r="AC195" s="118"/>
      <c r="AD195" s="118">
        <v>28004032</v>
      </c>
      <c r="AE195" s="119" t="s">
        <v>156</v>
      </c>
      <c r="AF195" s="47"/>
      <c r="AG195" s="47"/>
      <c r="AH195" s="47"/>
      <c r="AI195" s="47"/>
    </row>
    <row r="196" spans="1:35" s="48" customFormat="1" ht="69" x14ac:dyDescent="0.25">
      <c r="A196" s="260">
        <v>159</v>
      </c>
      <c r="B196" s="104" t="s">
        <v>130</v>
      </c>
      <c r="D196" s="102"/>
      <c r="E196" s="47"/>
      <c r="F196" s="47"/>
      <c r="G196" s="47"/>
      <c r="H196" s="47"/>
      <c r="I196" s="47"/>
      <c r="J196" s="47"/>
      <c r="K196" s="118"/>
      <c r="L196" s="105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159"/>
      <c r="Z196" s="49">
        <f>6*AL16</f>
        <v>7.8686399999999992</v>
      </c>
      <c r="AA196" s="211" t="s">
        <v>144</v>
      </c>
      <c r="AB196" s="212" t="s">
        <v>160</v>
      </c>
      <c r="AC196" s="118"/>
      <c r="AD196" s="118">
        <v>28005227</v>
      </c>
      <c r="AE196" s="119" t="s">
        <v>161</v>
      </c>
      <c r="AF196" s="47"/>
      <c r="AG196" s="47"/>
      <c r="AH196" s="47"/>
      <c r="AI196" s="47"/>
    </row>
    <row r="197" spans="1:35" s="48" customFormat="1" ht="69" x14ac:dyDescent="0.25">
      <c r="A197" s="260">
        <v>160</v>
      </c>
      <c r="B197" s="104" t="s">
        <v>131</v>
      </c>
      <c r="D197" s="102"/>
      <c r="E197" s="47"/>
      <c r="F197" s="47"/>
      <c r="G197" s="47"/>
      <c r="H197" s="47"/>
      <c r="I197" s="47"/>
      <c r="J197" s="47"/>
      <c r="K197" s="116"/>
      <c r="L197" s="105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159"/>
      <c r="Z197" s="49">
        <f>6*AL16</f>
        <v>7.8686399999999992</v>
      </c>
      <c r="AA197" s="211" t="s">
        <v>144</v>
      </c>
      <c r="AB197" s="212" t="s">
        <v>162</v>
      </c>
      <c r="AC197" s="118"/>
      <c r="AD197" s="118">
        <v>28005232</v>
      </c>
      <c r="AE197" s="119" t="s">
        <v>161</v>
      </c>
      <c r="AF197" s="47"/>
      <c r="AG197" s="47"/>
      <c r="AH197" s="47"/>
      <c r="AI197" s="47"/>
    </row>
    <row r="198" spans="1:35" s="48" customFormat="1" ht="69" x14ac:dyDescent="0.25">
      <c r="A198" s="260">
        <v>161</v>
      </c>
      <c r="B198" s="104" t="s">
        <v>132</v>
      </c>
      <c r="D198" s="102"/>
      <c r="E198" s="47"/>
      <c r="F198" s="47"/>
      <c r="G198" s="47"/>
      <c r="H198" s="47"/>
      <c r="I198" s="47"/>
      <c r="J198" s="47"/>
      <c r="K198" s="116"/>
      <c r="L198" s="105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159"/>
      <c r="Z198" s="49">
        <f>2*AL17+AL19+13*AL18</f>
        <v>5.1559200000000001</v>
      </c>
      <c r="AA198" s="211" t="s">
        <v>144</v>
      </c>
      <c r="AB198" s="212" t="s">
        <v>163</v>
      </c>
      <c r="AC198" s="118"/>
      <c r="AD198" s="118">
        <v>28005054</v>
      </c>
      <c r="AE198" s="119" t="s">
        <v>161</v>
      </c>
      <c r="AF198" s="47"/>
      <c r="AG198" s="47"/>
      <c r="AH198" s="47"/>
      <c r="AI198" s="47"/>
    </row>
    <row r="199" spans="1:35" s="48" customFormat="1" ht="69" x14ac:dyDescent="0.25">
      <c r="A199" s="260">
        <v>162</v>
      </c>
      <c r="B199" s="114" t="s">
        <v>133</v>
      </c>
      <c r="D199" s="102"/>
      <c r="E199" s="47"/>
      <c r="F199" s="47"/>
      <c r="G199" s="47"/>
      <c r="H199" s="47"/>
      <c r="I199" s="47"/>
      <c r="J199" s="47"/>
      <c r="K199" s="116"/>
      <c r="L199" s="105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159"/>
      <c r="Z199" s="49">
        <f>AL26</f>
        <v>2.99</v>
      </c>
      <c r="AA199" s="211" t="s">
        <v>144</v>
      </c>
      <c r="AB199" s="212" t="s">
        <v>164</v>
      </c>
      <c r="AC199" s="118"/>
      <c r="AD199" s="118">
        <v>28004123</v>
      </c>
      <c r="AE199" s="119" t="s">
        <v>165</v>
      </c>
      <c r="AF199" s="47"/>
      <c r="AG199" s="47"/>
      <c r="AH199" s="47"/>
      <c r="AI199" s="47"/>
    </row>
    <row r="200" spans="1:35" ht="52.5" customHeight="1" x14ac:dyDescent="0.25">
      <c r="A200" s="260">
        <v>163</v>
      </c>
      <c r="B200" s="114" t="s">
        <v>133</v>
      </c>
      <c r="C200" s="48"/>
      <c r="D200" s="102"/>
      <c r="E200" s="47"/>
      <c r="F200" s="47"/>
      <c r="G200" s="47"/>
      <c r="H200" s="47"/>
      <c r="I200" s="47"/>
      <c r="J200" s="47"/>
      <c r="K200" s="116"/>
      <c r="L200" s="105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159"/>
      <c r="Z200" s="49">
        <f>AL26</f>
        <v>2.99</v>
      </c>
      <c r="AA200" s="211" t="s">
        <v>144</v>
      </c>
      <c r="AB200" s="212" t="s">
        <v>166</v>
      </c>
      <c r="AC200" s="118"/>
      <c r="AD200" s="118">
        <v>28004124</v>
      </c>
      <c r="AE200" s="119" t="s">
        <v>165</v>
      </c>
      <c r="AF200" s="47"/>
      <c r="AG200" s="47"/>
      <c r="AH200" s="47"/>
      <c r="AI200" s="47"/>
    </row>
    <row r="201" spans="1:35" ht="49.5" x14ac:dyDescent="0.25">
      <c r="A201" s="260">
        <v>164</v>
      </c>
      <c r="B201" s="115" t="s">
        <v>134</v>
      </c>
      <c r="C201" s="48"/>
      <c r="D201" s="102"/>
      <c r="E201" s="47"/>
      <c r="F201" s="47"/>
      <c r="G201" s="47"/>
      <c r="H201" s="47"/>
      <c r="I201" s="47"/>
      <c r="J201" s="47"/>
      <c r="K201" s="116"/>
      <c r="L201" s="105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159"/>
      <c r="Z201" s="49">
        <f>AL25</f>
        <v>2.2770000000000001</v>
      </c>
      <c r="AA201" s="211" t="s">
        <v>144</v>
      </c>
      <c r="AB201" s="212" t="s">
        <v>167</v>
      </c>
      <c r="AC201" s="118"/>
      <c r="AD201" s="118">
        <v>28004083</v>
      </c>
      <c r="AE201" s="123" t="s">
        <v>145</v>
      </c>
      <c r="AF201" s="47"/>
      <c r="AG201" s="47"/>
      <c r="AH201" s="47"/>
      <c r="AI201" s="47"/>
    </row>
    <row r="202" spans="1:35" ht="51.75" x14ac:dyDescent="0.25">
      <c r="A202" s="260">
        <v>165</v>
      </c>
      <c r="B202" s="104" t="s">
        <v>135</v>
      </c>
      <c r="C202" s="48"/>
      <c r="D202" s="102"/>
      <c r="E202" s="47"/>
      <c r="F202" s="47"/>
      <c r="G202" s="47"/>
      <c r="H202" s="47"/>
      <c r="I202" s="47"/>
      <c r="J202" s="47"/>
      <c r="K202" s="116"/>
      <c r="L202" s="105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159"/>
      <c r="Z202" s="49">
        <f>AL24</f>
        <v>2.1459999999999999</v>
      </c>
      <c r="AA202" s="211" t="s">
        <v>144</v>
      </c>
      <c r="AB202" s="212" t="s">
        <v>168</v>
      </c>
      <c r="AC202" s="118"/>
      <c r="AD202" s="118">
        <v>28004085</v>
      </c>
      <c r="AE202" s="119" t="s">
        <v>145</v>
      </c>
      <c r="AF202" s="47"/>
      <c r="AG202" s="47"/>
      <c r="AH202" s="47"/>
      <c r="AI202" s="47"/>
    </row>
    <row r="203" spans="1:35" ht="51.75" x14ac:dyDescent="0.25">
      <c r="A203" s="260">
        <v>166</v>
      </c>
      <c r="B203" s="104" t="s">
        <v>136</v>
      </c>
      <c r="C203" s="48"/>
      <c r="D203" s="102"/>
      <c r="E203" s="47"/>
      <c r="F203" s="47"/>
      <c r="G203" s="47"/>
      <c r="H203" s="47"/>
      <c r="I203" s="47"/>
      <c r="J203" s="47"/>
      <c r="K203" s="116"/>
      <c r="L203" s="105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159"/>
      <c r="Z203" s="49">
        <f>AL24</f>
        <v>2.1459999999999999</v>
      </c>
      <c r="AA203" s="211" t="s">
        <v>144</v>
      </c>
      <c r="AB203" s="212" t="s">
        <v>169</v>
      </c>
      <c r="AC203" s="118"/>
      <c r="AD203" s="118">
        <v>28004087</v>
      </c>
      <c r="AE203" s="119" t="s">
        <v>145</v>
      </c>
      <c r="AF203" s="47"/>
      <c r="AG203" s="47"/>
      <c r="AH203" s="47"/>
      <c r="AI203" s="47"/>
    </row>
    <row r="204" spans="1:35" ht="51.75" x14ac:dyDescent="0.25">
      <c r="A204" s="260">
        <v>167</v>
      </c>
      <c r="B204" s="104" t="s">
        <v>137</v>
      </c>
      <c r="C204" s="48"/>
      <c r="D204" s="102"/>
      <c r="E204" s="47"/>
      <c r="F204" s="47"/>
      <c r="G204" s="47"/>
      <c r="H204" s="47"/>
      <c r="I204" s="47"/>
      <c r="J204" s="47"/>
      <c r="K204" s="116"/>
      <c r="L204" s="105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159"/>
      <c r="Z204" s="49">
        <f>AL24</f>
        <v>2.1459999999999999</v>
      </c>
      <c r="AA204" s="211" t="s">
        <v>144</v>
      </c>
      <c r="AB204" s="212" t="s">
        <v>170</v>
      </c>
      <c r="AC204" s="118"/>
      <c r="AD204" s="118">
        <v>28004089</v>
      </c>
      <c r="AE204" s="119" t="s">
        <v>145</v>
      </c>
      <c r="AF204" s="47"/>
      <c r="AG204" s="47"/>
      <c r="AH204" s="47"/>
      <c r="AI204" s="47"/>
    </row>
    <row r="205" spans="1:35" ht="51.75" x14ac:dyDescent="0.25">
      <c r="A205" s="260">
        <v>168</v>
      </c>
      <c r="B205" s="104" t="s">
        <v>138</v>
      </c>
      <c r="C205" s="48"/>
      <c r="D205" s="102"/>
      <c r="E205" s="47"/>
      <c r="F205" s="47"/>
      <c r="G205" s="47"/>
      <c r="H205" s="47"/>
      <c r="I205" s="47"/>
      <c r="J205" s="47"/>
      <c r="K205" s="116"/>
      <c r="L205" s="105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159"/>
      <c r="Z205" s="49">
        <f>AL25</f>
        <v>2.2770000000000001</v>
      </c>
      <c r="AA205" s="211" t="s">
        <v>144</v>
      </c>
      <c r="AB205" s="212" t="s">
        <v>171</v>
      </c>
      <c r="AC205" s="118"/>
      <c r="AD205" s="118">
        <v>28004172</v>
      </c>
      <c r="AE205" s="119" t="s">
        <v>145</v>
      </c>
      <c r="AF205" s="47"/>
      <c r="AG205" s="47"/>
      <c r="AH205" s="47"/>
      <c r="AI205" s="47"/>
    </row>
    <row r="206" spans="1:35" ht="51.75" x14ac:dyDescent="0.25">
      <c r="A206" s="260">
        <v>169</v>
      </c>
      <c r="B206" s="104" t="s">
        <v>139</v>
      </c>
      <c r="C206" s="48"/>
      <c r="D206" s="102"/>
      <c r="E206" s="47"/>
      <c r="F206" s="47"/>
      <c r="G206" s="47"/>
      <c r="H206" s="47"/>
      <c r="I206" s="47"/>
      <c r="J206" s="47"/>
      <c r="K206" s="116"/>
      <c r="L206" s="105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159"/>
      <c r="Z206" s="49">
        <f>AL25</f>
        <v>2.2770000000000001</v>
      </c>
      <c r="AA206" s="211" t="s">
        <v>144</v>
      </c>
      <c r="AB206" s="212" t="s">
        <v>172</v>
      </c>
      <c r="AC206" s="118"/>
      <c r="AD206" s="118">
        <v>28004090</v>
      </c>
      <c r="AE206" s="119" t="s">
        <v>145</v>
      </c>
      <c r="AF206" s="47"/>
      <c r="AG206" s="47"/>
      <c r="AH206" s="47"/>
      <c r="AI206" s="47"/>
    </row>
    <row r="207" spans="1:35" ht="51.75" x14ac:dyDescent="0.25">
      <c r="A207" s="260">
        <v>170</v>
      </c>
      <c r="B207" s="104" t="s">
        <v>140</v>
      </c>
      <c r="C207" s="48"/>
      <c r="D207" s="102"/>
      <c r="E207" s="47"/>
      <c r="F207" s="47"/>
      <c r="G207" s="47"/>
      <c r="H207" s="47"/>
      <c r="I207" s="47"/>
      <c r="J207" s="47"/>
      <c r="K207" s="116"/>
      <c r="L207" s="105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159"/>
      <c r="Z207" s="49">
        <f>AL23</f>
        <v>1.044</v>
      </c>
      <c r="AA207" s="211" t="s">
        <v>144</v>
      </c>
      <c r="AB207" s="212" t="s">
        <v>173</v>
      </c>
      <c r="AC207" s="118"/>
      <c r="AD207" s="118" t="s">
        <v>77</v>
      </c>
      <c r="AE207" s="119" t="s">
        <v>174</v>
      </c>
      <c r="AF207" s="47"/>
      <c r="AG207" s="47"/>
      <c r="AH207" s="47"/>
      <c r="AI207" s="47"/>
    </row>
    <row r="208" spans="1:35" ht="69" x14ac:dyDescent="0.25">
      <c r="A208" s="260">
        <v>171</v>
      </c>
      <c r="B208" s="104" t="s">
        <v>141</v>
      </c>
      <c r="C208" s="48"/>
      <c r="D208" s="102"/>
      <c r="E208" s="47"/>
      <c r="F208" s="47"/>
      <c r="G208" s="47"/>
      <c r="H208" s="47"/>
      <c r="I208" s="47"/>
      <c r="J208" s="47"/>
      <c r="K208" s="116"/>
      <c r="L208" s="105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159"/>
      <c r="Z208" s="49">
        <f>AL23</f>
        <v>1.044</v>
      </c>
      <c r="AA208" s="211" t="s">
        <v>144</v>
      </c>
      <c r="AB208" s="212" t="s">
        <v>175</v>
      </c>
      <c r="AC208" s="118"/>
      <c r="AD208" s="118" t="s">
        <v>77</v>
      </c>
      <c r="AE208" s="124" t="s">
        <v>176</v>
      </c>
      <c r="AF208" s="47"/>
      <c r="AG208" s="47"/>
      <c r="AH208" s="47"/>
      <c r="AI208" s="47"/>
    </row>
    <row r="209" spans="1:35" ht="69" x14ac:dyDescent="0.25">
      <c r="A209" s="260">
        <v>172</v>
      </c>
      <c r="B209" s="104" t="s">
        <v>142</v>
      </c>
      <c r="C209" s="48"/>
      <c r="D209" s="102"/>
      <c r="E209" s="47"/>
      <c r="F209" s="47"/>
      <c r="G209" s="47"/>
      <c r="H209" s="47"/>
      <c r="I209" s="47"/>
      <c r="J209" s="47"/>
      <c r="K209" s="116"/>
      <c r="L209" s="105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159"/>
      <c r="Z209" s="49">
        <f>AL25</f>
        <v>2.2770000000000001</v>
      </c>
      <c r="AA209" s="211" t="s">
        <v>144</v>
      </c>
      <c r="AB209" s="212" t="s">
        <v>177</v>
      </c>
      <c r="AC209" s="118"/>
      <c r="AD209" s="118" t="s">
        <v>178</v>
      </c>
      <c r="AE209" s="124" t="s">
        <v>179</v>
      </c>
      <c r="AF209" s="47"/>
      <c r="AG209" s="47"/>
      <c r="AH209" s="47"/>
      <c r="AI209" s="47"/>
    </row>
    <row r="210" spans="1:35" ht="69" x14ac:dyDescent="0.25">
      <c r="A210" s="260">
        <v>173</v>
      </c>
      <c r="B210" s="104" t="s">
        <v>143</v>
      </c>
      <c r="C210" s="48"/>
      <c r="D210" s="102"/>
      <c r="E210" s="47"/>
      <c r="F210" s="47"/>
      <c r="G210" s="47"/>
      <c r="H210" s="47"/>
      <c r="I210" s="47"/>
      <c r="J210" s="47"/>
      <c r="K210" s="116"/>
      <c r="L210" s="105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159"/>
      <c r="Z210" s="49">
        <f>2*AL17+AL19+13*AL18</f>
        <v>5.1559200000000001</v>
      </c>
      <c r="AA210" s="211" t="s">
        <v>144</v>
      </c>
      <c r="AB210" s="212" t="s">
        <v>180</v>
      </c>
      <c r="AC210" s="118"/>
      <c r="AD210" s="118">
        <v>28004037</v>
      </c>
      <c r="AE210" s="124" t="s">
        <v>181</v>
      </c>
      <c r="AF210" s="47"/>
      <c r="AG210" s="47"/>
      <c r="AH210" s="47"/>
      <c r="AI210" s="47"/>
    </row>
    <row r="211" spans="1:35" ht="15.75" x14ac:dyDescent="0.25">
      <c r="A211" s="226"/>
      <c r="B211" s="226" t="s">
        <v>103</v>
      </c>
      <c r="C211" s="47"/>
      <c r="D211" s="47"/>
      <c r="E211" s="47"/>
      <c r="F211" s="47"/>
      <c r="G211" s="47"/>
      <c r="H211" s="47"/>
      <c r="I211" s="47"/>
      <c r="J211" s="47"/>
      <c r="K211" s="57"/>
      <c r="L211" s="105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159"/>
      <c r="Z211" s="49"/>
      <c r="AA211" s="165"/>
      <c r="AB211" s="47"/>
      <c r="AC211" s="47"/>
      <c r="AD211" s="47"/>
      <c r="AE211" s="47"/>
      <c r="AF211" s="47"/>
      <c r="AG211" s="47"/>
      <c r="AH211" s="47"/>
      <c r="AI211" s="47"/>
    </row>
    <row r="212" spans="1:35" ht="78.75" x14ac:dyDescent="0.25">
      <c r="A212" s="260">
        <v>174</v>
      </c>
      <c r="B212" s="104" t="s">
        <v>182</v>
      </c>
      <c r="C212" s="48"/>
      <c r="D212" s="102"/>
      <c r="E212" s="47"/>
      <c r="F212" s="47"/>
      <c r="G212" s="47"/>
      <c r="H212" s="47"/>
      <c r="I212" s="47"/>
      <c r="J212" s="47"/>
      <c r="K212" s="116"/>
      <c r="L212" s="105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159"/>
      <c r="Z212" s="49">
        <f>18*AL16+2*AL17+AL19+13*AL18+AL25</f>
        <v>31.038839999999997</v>
      </c>
      <c r="AA212" s="211" t="s">
        <v>144</v>
      </c>
      <c r="AB212" s="212" t="s">
        <v>222</v>
      </c>
      <c r="AC212" s="118"/>
      <c r="AD212" s="118">
        <v>28005270</v>
      </c>
      <c r="AE212" s="119" t="s">
        <v>223</v>
      </c>
      <c r="AF212" s="47"/>
      <c r="AG212" s="47"/>
      <c r="AH212" s="47"/>
      <c r="AI212" s="47"/>
    </row>
    <row r="213" spans="1:35" ht="51.75" x14ac:dyDescent="0.25">
      <c r="A213" s="260">
        <v>175</v>
      </c>
      <c r="B213" s="104" t="s">
        <v>183</v>
      </c>
      <c r="C213" s="48"/>
      <c r="D213" s="102"/>
      <c r="E213" s="47"/>
      <c r="F213" s="47"/>
      <c r="G213" s="47"/>
      <c r="H213" s="47"/>
      <c r="I213" s="47"/>
      <c r="J213" s="47"/>
      <c r="K213" s="116"/>
      <c r="L213" s="105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159"/>
      <c r="Z213" s="49">
        <f>2*AL17+AL19+8*AL18</f>
        <v>3.6739199999999999</v>
      </c>
      <c r="AA213" s="211" t="s">
        <v>144</v>
      </c>
      <c r="AB213" s="212" t="s">
        <v>225</v>
      </c>
      <c r="AC213" s="118"/>
      <c r="AD213" s="118">
        <v>28005160</v>
      </c>
      <c r="AE213" s="119" t="s">
        <v>223</v>
      </c>
      <c r="AF213" s="47"/>
      <c r="AG213" s="47"/>
      <c r="AH213" s="47"/>
      <c r="AI213" s="47"/>
    </row>
    <row r="214" spans="1:35" ht="51.75" x14ac:dyDescent="0.25">
      <c r="A214" s="260">
        <v>176</v>
      </c>
      <c r="B214" s="104" t="s">
        <v>184</v>
      </c>
      <c r="C214" s="48"/>
      <c r="D214" s="102"/>
      <c r="E214" s="47"/>
      <c r="F214" s="47"/>
      <c r="G214" s="47"/>
      <c r="H214" s="47"/>
      <c r="I214" s="47"/>
      <c r="J214" s="47"/>
      <c r="K214" s="116"/>
      <c r="L214" s="105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159"/>
      <c r="Z214" s="49">
        <f>2*AL17+AL19+13*AL18</f>
        <v>5.1559200000000001</v>
      </c>
      <c r="AA214" s="211" t="s">
        <v>144</v>
      </c>
      <c r="AB214" s="212" t="s">
        <v>226</v>
      </c>
      <c r="AC214" s="118"/>
      <c r="AD214" s="118">
        <v>28005162</v>
      </c>
      <c r="AE214" s="119" t="s">
        <v>223</v>
      </c>
      <c r="AF214" s="47"/>
      <c r="AG214" s="47"/>
      <c r="AH214" s="47"/>
      <c r="AI214" s="47"/>
    </row>
    <row r="215" spans="1:35" ht="51.75" x14ac:dyDescent="0.25">
      <c r="A215" s="260">
        <v>177</v>
      </c>
      <c r="B215" s="104" t="s">
        <v>185</v>
      </c>
      <c r="C215" s="48"/>
      <c r="D215" s="102"/>
      <c r="E215" s="47"/>
      <c r="F215" s="47"/>
      <c r="G215" s="47"/>
      <c r="H215" s="47"/>
      <c r="I215" s="47"/>
      <c r="J215" s="47"/>
      <c r="K215" s="116"/>
      <c r="L215" s="105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159"/>
      <c r="Z215" s="49">
        <f>2*AL17+AL19+14*AL18</f>
        <v>5.4523199999999994</v>
      </c>
      <c r="AA215" s="211" t="s">
        <v>144</v>
      </c>
      <c r="AB215" s="212" t="s">
        <v>227</v>
      </c>
      <c r="AC215" s="118"/>
      <c r="AD215" s="118">
        <v>28004143</v>
      </c>
      <c r="AE215" s="119" t="s">
        <v>223</v>
      </c>
      <c r="AF215" s="47"/>
      <c r="AG215" s="47"/>
      <c r="AH215" s="47"/>
      <c r="AI215" s="47"/>
    </row>
    <row r="216" spans="1:35" ht="51.75" x14ac:dyDescent="0.25">
      <c r="A216" s="260">
        <v>178</v>
      </c>
      <c r="B216" s="104" t="s">
        <v>186</v>
      </c>
      <c r="C216" s="48"/>
      <c r="D216" s="102"/>
      <c r="E216" s="47"/>
      <c r="F216" s="47"/>
      <c r="G216" s="47"/>
      <c r="H216" s="47"/>
      <c r="I216" s="47"/>
      <c r="J216" s="47"/>
      <c r="K216" s="116"/>
      <c r="L216" s="105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159"/>
      <c r="Z216" s="49">
        <f>2*AL17+AL19+15*AL18</f>
        <v>5.7487199999999996</v>
      </c>
      <c r="AA216" s="211" t="s">
        <v>144</v>
      </c>
      <c r="AB216" s="212" t="s">
        <v>228</v>
      </c>
      <c r="AC216" s="118"/>
      <c r="AD216" s="118">
        <v>28004102</v>
      </c>
      <c r="AE216" s="119" t="s">
        <v>223</v>
      </c>
      <c r="AF216" s="47"/>
      <c r="AG216" s="47"/>
      <c r="AH216" s="47"/>
      <c r="AI216" s="47"/>
    </row>
    <row r="217" spans="1:35" ht="51.75" x14ac:dyDescent="0.25">
      <c r="A217" s="260">
        <v>179</v>
      </c>
      <c r="B217" s="104" t="s">
        <v>187</v>
      </c>
      <c r="C217" s="48"/>
      <c r="D217" s="102"/>
      <c r="E217" s="47"/>
      <c r="F217" s="47"/>
      <c r="G217" s="47"/>
      <c r="H217" s="47"/>
      <c r="I217" s="47"/>
      <c r="J217" s="47"/>
      <c r="K217" s="116"/>
      <c r="L217" s="105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159"/>
      <c r="Z217" s="49">
        <f>2*AL17+AL19+15*AL18</f>
        <v>5.7487199999999996</v>
      </c>
      <c r="AA217" s="211" t="s">
        <v>144</v>
      </c>
      <c r="AB217" s="212" t="s">
        <v>229</v>
      </c>
      <c r="AC217" s="118"/>
      <c r="AD217" s="118">
        <v>28004104</v>
      </c>
      <c r="AE217" s="119" t="s">
        <v>223</v>
      </c>
      <c r="AF217" s="47"/>
      <c r="AG217" s="47"/>
      <c r="AH217" s="47"/>
      <c r="AI217" s="47"/>
    </row>
    <row r="218" spans="1:35" ht="51.75" x14ac:dyDescent="0.25">
      <c r="A218" s="260">
        <v>180</v>
      </c>
      <c r="B218" s="104" t="s">
        <v>188</v>
      </c>
      <c r="C218" s="48"/>
      <c r="D218" s="102"/>
      <c r="E218" s="47"/>
      <c r="F218" s="47"/>
      <c r="G218" s="47"/>
      <c r="H218" s="47"/>
      <c r="I218" s="47"/>
      <c r="J218" s="47"/>
      <c r="K218" s="117"/>
      <c r="L218" s="105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159"/>
      <c r="Z218" s="49">
        <f>2*AL17+AL19+13*AL18</f>
        <v>5.1559200000000001</v>
      </c>
      <c r="AA218" s="211" t="s">
        <v>144</v>
      </c>
      <c r="AB218" s="212" t="s">
        <v>230</v>
      </c>
      <c r="AC218" s="118"/>
      <c r="AD218" s="118">
        <v>28005144</v>
      </c>
      <c r="AE218" s="119" t="s">
        <v>220</v>
      </c>
      <c r="AF218" s="47"/>
      <c r="AG218" s="47"/>
      <c r="AH218" s="47"/>
      <c r="AI218" s="47"/>
    </row>
    <row r="219" spans="1:35" ht="51.75" x14ac:dyDescent="0.25">
      <c r="A219" s="260">
        <v>181</v>
      </c>
      <c r="B219" s="104" t="s">
        <v>189</v>
      </c>
      <c r="C219" s="48"/>
      <c r="D219" s="102"/>
      <c r="E219" s="47"/>
      <c r="F219" s="47"/>
      <c r="G219" s="47"/>
      <c r="H219" s="47"/>
      <c r="I219" s="47"/>
      <c r="J219" s="47"/>
      <c r="K219" s="116"/>
      <c r="L219" s="105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159"/>
      <c r="Z219" s="49">
        <f>2*AL17+AL19+11*AL18</f>
        <v>4.5631199999999996</v>
      </c>
      <c r="AA219" s="211" t="s">
        <v>144</v>
      </c>
      <c r="AB219" s="212" t="s">
        <v>231</v>
      </c>
      <c r="AC219" s="118"/>
      <c r="AD219" s="118">
        <v>28003877</v>
      </c>
      <c r="AE219" s="119" t="s">
        <v>220</v>
      </c>
      <c r="AF219" s="47"/>
      <c r="AG219" s="47"/>
      <c r="AH219" s="47"/>
      <c r="AI219" s="47"/>
    </row>
    <row r="220" spans="1:35" ht="51.75" x14ac:dyDescent="0.25">
      <c r="A220" s="260">
        <v>182</v>
      </c>
      <c r="B220" s="104" t="s">
        <v>190</v>
      </c>
      <c r="C220" s="48"/>
      <c r="D220" s="102"/>
      <c r="E220" s="47"/>
      <c r="F220" s="47"/>
      <c r="G220" s="47"/>
      <c r="H220" s="47"/>
      <c r="I220" s="47"/>
      <c r="J220" s="47"/>
      <c r="K220" s="116"/>
      <c r="L220" s="105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159"/>
      <c r="Z220" s="49">
        <f>2*AL17+AL19+14*AL18</f>
        <v>5.4523199999999994</v>
      </c>
      <c r="AA220" s="211" t="s">
        <v>144</v>
      </c>
      <c r="AB220" s="212" t="s">
        <v>232</v>
      </c>
      <c r="AC220" s="118"/>
      <c r="AD220" s="118">
        <v>28005148</v>
      </c>
      <c r="AE220" s="119" t="s">
        <v>220</v>
      </c>
      <c r="AF220" s="47"/>
      <c r="AG220" s="47"/>
      <c r="AH220" s="47"/>
      <c r="AI220" s="47"/>
    </row>
    <row r="221" spans="1:35" ht="51.75" x14ac:dyDescent="0.25">
      <c r="A221" s="260">
        <v>183</v>
      </c>
      <c r="B221" s="104" t="s">
        <v>191</v>
      </c>
      <c r="C221" s="48"/>
      <c r="D221" s="102"/>
      <c r="E221" s="47"/>
      <c r="F221" s="47"/>
      <c r="G221" s="47"/>
      <c r="H221" s="47"/>
      <c r="I221" s="47"/>
      <c r="J221" s="47"/>
      <c r="K221" s="116"/>
      <c r="L221" s="105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159"/>
      <c r="Z221" s="49">
        <f>2*AL17+AL19+14*AL18</f>
        <v>5.4523199999999994</v>
      </c>
      <c r="AA221" s="211" t="s">
        <v>144</v>
      </c>
      <c r="AB221" s="212" t="s">
        <v>233</v>
      </c>
      <c r="AC221" s="118"/>
      <c r="AD221" s="118">
        <v>28005149</v>
      </c>
      <c r="AE221" s="119" t="s">
        <v>220</v>
      </c>
      <c r="AF221" s="47"/>
      <c r="AG221" s="47"/>
      <c r="AH221" s="47"/>
      <c r="AI221" s="47"/>
    </row>
    <row r="222" spans="1:35" ht="51.75" x14ac:dyDescent="0.25">
      <c r="A222" s="260">
        <v>184</v>
      </c>
      <c r="B222" s="104" t="s">
        <v>192</v>
      </c>
      <c r="C222" s="48"/>
      <c r="D222" s="102"/>
      <c r="E222" s="47"/>
      <c r="F222" s="47"/>
      <c r="G222" s="47"/>
      <c r="H222" s="47"/>
      <c r="I222" s="47"/>
      <c r="J222" s="47"/>
      <c r="K222" s="116"/>
      <c r="L222" s="105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159"/>
      <c r="Z222" s="49">
        <f>2*AL17+AL19+17*AL18</f>
        <v>6.34152</v>
      </c>
      <c r="AA222" s="211" t="s">
        <v>144</v>
      </c>
      <c r="AB222" s="212" t="s">
        <v>234</v>
      </c>
      <c r="AC222" s="118"/>
      <c r="AD222" s="118">
        <v>28005150</v>
      </c>
      <c r="AE222" s="119" t="s">
        <v>220</v>
      </c>
      <c r="AF222" s="47"/>
      <c r="AG222" s="47"/>
      <c r="AH222" s="47"/>
      <c r="AI222" s="47"/>
    </row>
    <row r="223" spans="1:35" ht="51.75" x14ac:dyDescent="0.25">
      <c r="A223" s="260">
        <v>185</v>
      </c>
      <c r="B223" s="104" t="s">
        <v>193</v>
      </c>
      <c r="C223" s="48"/>
      <c r="D223" s="102"/>
      <c r="E223" s="47"/>
      <c r="F223" s="47"/>
      <c r="G223" s="47"/>
      <c r="H223" s="47"/>
      <c r="I223" s="47"/>
      <c r="J223" s="47"/>
      <c r="K223" s="116"/>
      <c r="L223" s="105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159"/>
      <c r="Z223" s="49">
        <f>2*AL17+AL19+18*AL18</f>
        <v>6.6379200000000003</v>
      </c>
      <c r="AA223" s="211" t="s">
        <v>144</v>
      </c>
      <c r="AB223" s="212" t="s">
        <v>235</v>
      </c>
      <c r="AC223" s="118"/>
      <c r="AD223" s="118">
        <v>28003878</v>
      </c>
      <c r="AE223" s="119" t="s">
        <v>220</v>
      </c>
      <c r="AF223" s="47"/>
      <c r="AG223" s="47"/>
      <c r="AH223" s="47"/>
      <c r="AI223" s="47"/>
    </row>
    <row r="224" spans="1:35" ht="51.75" x14ac:dyDescent="0.25">
      <c r="A224" s="260">
        <v>186</v>
      </c>
      <c r="B224" s="104" t="s">
        <v>194</v>
      </c>
      <c r="C224" s="48"/>
      <c r="D224" s="102"/>
      <c r="E224" s="47"/>
      <c r="F224" s="47"/>
      <c r="G224" s="47"/>
      <c r="H224" s="47"/>
      <c r="I224" s="47"/>
      <c r="J224" s="47"/>
      <c r="K224" s="116"/>
      <c r="L224" s="105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159"/>
      <c r="Z224" s="49">
        <f>2*AL17+AL19+13*AL18</f>
        <v>5.1559200000000001</v>
      </c>
      <c r="AA224" s="211" t="s">
        <v>144</v>
      </c>
      <c r="AB224" s="212" t="s">
        <v>236</v>
      </c>
      <c r="AC224" s="118"/>
      <c r="AD224" s="118">
        <v>28003879</v>
      </c>
      <c r="AE224" s="119" t="s">
        <v>220</v>
      </c>
      <c r="AF224" s="47"/>
      <c r="AG224" s="47"/>
      <c r="AH224" s="47"/>
      <c r="AI224" s="47"/>
    </row>
    <row r="225" spans="1:35" ht="51.75" x14ac:dyDescent="0.25">
      <c r="A225" s="260">
        <v>187</v>
      </c>
      <c r="B225" s="104" t="s">
        <v>195</v>
      </c>
      <c r="C225" s="48"/>
      <c r="D225" s="102"/>
      <c r="E225" s="47"/>
      <c r="F225" s="47"/>
      <c r="G225" s="47"/>
      <c r="H225" s="47"/>
      <c r="I225" s="47"/>
      <c r="J225" s="47"/>
      <c r="K225" s="116"/>
      <c r="L225" s="105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159"/>
      <c r="Z225" s="49">
        <f>2*AL17+AL19+17*AL18</f>
        <v>6.34152</v>
      </c>
      <c r="AA225" s="211" t="s">
        <v>144</v>
      </c>
      <c r="AB225" s="212" t="s">
        <v>237</v>
      </c>
      <c r="AC225" s="118"/>
      <c r="AD225" s="118">
        <v>28003883</v>
      </c>
      <c r="AE225" s="119" t="s">
        <v>221</v>
      </c>
      <c r="AF225" s="47"/>
      <c r="AG225" s="47"/>
      <c r="AH225" s="47"/>
      <c r="AI225" s="47"/>
    </row>
    <row r="226" spans="1:35" ht="51.75" x14ac:dyDescent="0.25">
      <c r="A226" s="260">
        <v>188</v>
      </c>
      <c r="B226" s="104" t="s">
        <v>196</v>
      </c>
      <c r="C226" s="48"/>
      <c r="D226" s="102"/>
      <c r="E226" s="47"/>
      <c r="F226" s="47"/>
      <c r="G226" s="47"/>
      <c r="H226" s="47"/>
      <c r="I226" s="47"/>
      <c r="J226" s="47"/>
      <c r="K226" s="116"/>
      <c r="L226" s="105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159"/>
      <c r="Z226" s="49">
        <f>2*AL17+AL19+15*AL18</f>
        <v>5.7487199999999996</v>
      </c>
      <c r="AA226" s="211" t="s">
        <v>144</v>
      </c>
      <c r="AB226" s="212" t="s">
        <v>238</v>
      </c>
      <c r="AC226" s="118"/>
      <c r="AD226" s="118">
        <v>28005153</v>
      </c>
      <c r="AE226" s="119" t="s">
        <v>221</v>
      </c>
      <c r="AF226" s="47"/>
      <c r="AG226" s="47"/>
      <c r="AH226" s="47"/>
      <c r="AI226" s="47"/>
    </row>
    <row r="227" spans="1:35" ht="51.75" x14ac:dyDescent="0.25">
      <c r="A227" s="260">
        <v>189</v>
      </c>
      <c r="B227" s="104" t="s">
        <v>989</v>
      </c>
      <c r="C227" s="48"/>
      <c r="D227" s="102"/>
      <c r="E227" s="47"/>
      <c r="F227" s="47"/>
      <c r="G227" s="47"/>
      <c r="H227" s="47"/>
      <c r="I227" s="47"/>
      <c r="J227" s="47"/>
      <c r="K227" s="116"/>
      <c r="L227" s="105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159"/>
      <c r="Z227" s="49">
        <f>2*AL17+AL19+14*AL18</f>
        <v>5.4523199999999994</v>
      </c>
      <c r="AA227" s="211" t="s">
        <v>144</v>
      </c>
      <c r="AB227" s="212" t="s">
        <v>239</v>
      </c>
      <c r="AC227" s="118"/>
      <c r="AD227" s="118">
        <v>28003890</v>
      </c>
      <c r="AE227" s="119" t="s">
        <v>221</v>
      </c>
      <c r="AF227" s="47"/>
      <c r="AG227" s="47"/>
      <c r="AH227" s="47"/>
      <c r="AI227" s="47"/>
    </row>
    <row r="228" spans="1:35" ht="51.75" x14ac:dyDescent="0.25">
      <c r="A228" s="260">
        <v>190</v>
      </c>
      <c r="B228" s="104" t="s">
        <v>197</v>
      </c>
      <c r="C228" s="48"/>
      <c r="D228" s="102"/>
      <c r="E228" s="47"/>
      <c r="F228" s="47"/>
      <c r="G228" s="47"/>
      <c r="H228" s="47"/>
      <c r="I228" s="47"/>
      <c r="J228" s="47"/>
      <c r="K228" s="116"/>
      <c r="L228" s="105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159"/>
      <c r="Z228" s="49">
        <f>2*AL17+AL19+13*AL18</f>
        <v>5.1559200000000001</v>
      </c>
      <c r="AA228" s="211" t="s">
        <v>144</v>
      </c>
      <c r="AB228" s="212" t="s">
        <v>240</v>
      </c>
      <c r="AC228" s="118"/>
      <c r="AD228" s="118">
        <v>28005155</v>
      </c>
      <c r="AE228" s="119" t="s">
        <v>221</v>
      </c>
      <c r="AF228" s="47"/>
      <c r="AG228" s="47"/>
      <c r="AH228" s="47"/>
      <c r="AI228" s="47"/>
    </row>
    <row r="229" spans="1:35" ht="51.75" x14ac:dyDescent="0.25">
      <c r="A229" s="260">
        <v>191</v>
      </c>
      <c r="B229" s="104" t="s">
        <v>198</v>
      </c>
      <c r="C229" s="48"/>
      <c r="D229" s="102"/>
      <c r="E229" s="47"/>
      <c r="F229" s="47"/>
      <c r="G229" s="47"/>
      <c r="H229" s="47"/>
      <c r="I229" s="47"/>
      <c r="J229" s="47"/>
      <c r="K229" s="116"/>
      <c r="L229" s="105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159"/>
      <c r="Z229" s="49">
        <f>2*AL17+AL19+15*AL18</f>
        <v>5.7487199999999996</v>
      </c>
      <c r="AA229" s="211" t="s">
        <v>144</v>
      </c>
      <c r="AB229" s="212" t="s">
        <v>241</v>
      </c>
      <c r="AC229" s="118"/>
      <c r="AD229" s="118">
        <v>28005156</v>
      </c>
      <c r="AE229" s="119" t="s">
        <v>221</v>
      </c>
      <c r="AF229" s="47"/>
      <c r="AG229" s="47"/>
      <c r="AH229" s="47"/>
      <c r="AI229" s="47"/>
    </row>
    <row r="230" spans="1:35" ht="51.75" x14ac:dyDescent="0.25">
      <c r="A230" s="260">
        <v>192</v>
      </c>
      <c r="B230" s="104" t="s">
        <v>199</v>
      </c>
      <c r="C230" s="48"/>
      <c r="D230" s="102"/>
      <c r="E230" s="47"/>
      <c r="F230" s="47"/>
      <c r="G230" s="47"/>
      <c r="H230" s="47"/>
      <c r="I230" s="47"/>
      <c r="J230" s="47"/>
      <c r="K230" s="116"/>
      <c r="L230" s="105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159"/>
      <c r="Z230" s="49">
        <f>2*AL17+AL19+15*AL18</f>
        <v>5.7487199999999996</v>
      </c>
      <c r="AA230" s="211" t="s">
        <v>144</v>
      </c>
      <c r="AB230" s="212" t="s">
        <v>242</v>
      </c>
      <c r="AC230" s="118"/>
      <c r="AD230" s="118">
        <v>28005158</v>
      </c>
      <c r="AE230" s="119" t="s">
        <v>221</v>
      </c>
      <c r="AF230" s="47"/>
      <c r="AG230" s="47"/>
      <c r="AH230" s="47"/>
      <c r="AI230" s="47"/>
    </row>
    <row r="231" spans="1:35" ht="51.75" x14ac:dyDescent="0.25">
      <c r="A231" s="260">
        <v>193</v>
      </c>
      <c r="B231" s="104" t="s">
        <v>200</v>
      </c>
      <c r="C231" s="48"/>
      <c r="D231" s="102"/>
      <c r="E231" s="47"/>
      <c r="F231" s="47"/>
      <c r="G231" s="47"/>
      <c r="H231" s="47"/>
      <c r="I231" s="47"/>
      <c r="J231" s="47"/>
      <c r="K231" s="116"/>
      <c r="L231" s="105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159"/>
      <c r="Z231" s="49">
        <f>2*AL17+AL19+13*AL18</f>
        <v>5.1559200000000001</v>
      </c>
      <c r="AA231" s="211" t="s">
        <v>144</v>
      </c>
      <c r="AB231" s="212" t="s">
        <v>243</v>
      </c>
      <c r="AC231" s="118"/>
      <c r="AD231" s="118">
        <v>28003894</v>
      </c>
      <c r="AE231" s="119" t="s">
        <v>221</v>
      </c>
      <c r="AF231" s="47"/>
      <c r="AG231" s="47"/>
      <c r="AH231" s="47"/>
      <c r="AI231" s="47"/>
    </row>
    <row r="232" spans="1:35" ht="51.75" x14ac:dyDescent="0.25">
      <c r="A232" s="260">
        <v>194</v>
      </c>
      <c r="B232" s="104" t="s">
        <v>201</v>
      </c>
      <c r="C232" s="48"/>
      <c r="D232" s="102"/>
      <c r="E232" s="47"/>
      <c r="F232" s="47"/>
      <c r="G232" s="47"/>
      <c r="H232" s="47"/>
      <c r="I232" s="47"/>
      <c r="J232" s="47"/>
      <c r="K232" s="116"/>
      <c r="L232" s="105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159"/>
      <c r="Z232" s="49">
        <f>2*AL17+AL19+13*AL18</f>
        <v>5.1559200000000001</v>
      </c>
      <c r="AA232" s="211" t="s">
        <v>144</v>
      </c>
      <c r="AB232" s="212" t="s">
        <v>244</v>
      </c>
      <c r="AC232" s="118"/>
      <c r="AD232" s="118">
        <v>28005183</v>
      </c>
      <c r="AE232" s="119" t="s">
        <v>224</v>
      </c>
      <c r="AF232" s="47"/>
      <c r="AG232" s="47"/>
      <c r="AH232" s="47"/>
      <c r="AI232" s="47"/>
    </row>
    <row r="233" spans="1:35" ht="51.75" x14ac:dyDescent="0.25">
      <c r="A233" s="260">
        <v>195</v>
      </c>
      <c r="B233" s="104" t="s">
        <v>202</v>
      </c>
      <c r="C233" s="48"/>
      <c r="D233" s="102"/>
      <c r="E233" s="47"/>
      <c r="F233" s="47"/>
      <c r="G233" s="47"/>
      <c r="H233" s="47"/>
      <c r="I233" s="47"/>
      <c r="J233" s="47"/>
      <c r="K233" s="116"/>
      <c r="L233" s="105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159"/>
      <c r="Z233" s="49">
        <f>2*AL17+AL19+13*AL18</f>
        <v>5.1559200000000001</v>
      </c>
      <c r="AA233" s="211" t="s">
        <v>144</v>
      </c>
      <c r="AB233" s="212" t="s">
        <v>245</v>
      </c>
      <c r="AC233" s="118"/>
      <c r="AD233" s="118">
        <v>28005184</v>
      </c>
      <c r="AE233" s="119" t="s">
        <v>224</v>
      </c>
      <c r="AF233" s="47"/>
      <c r="AG233" s="47"/>
      <c r="AH233" s="47"/>
      <c r="AI233" s="47"/>
    </row>
    <row r="234" spans="1:35" ht="51.75" x14ac:dyDescent="0.25">
      <c r="A234" s="260">
        <v>196</v>
      </c>
      <c r="B234" s="104" t="s">
        <v>203</v>
      </c>
      <c r="C234" s="48"/>
      <c r="D234" s="102"/>
      <c r="E234" s="47"/>
      <c r="F234" s="47"/>
      <c r="G234" s="47"/>
      <c r="H234" s="47"/>
      <c r="I234" s="47"/>
      <c r="J234" s="47"/>
      <c r="K234" s="116"/>
      <c r="L234" s="105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159"/>
      <c r="Z234" s="49">
        <f>2*AL17+AL19+13*AL18</f>
        <v>5.1559200000000001</v>
      </c>
      <c r="AA234" s="211" t="s">
        <v>144</v>
      </c>
      <c r="AB234" s="212" t="s">
        <v>246</v>
      </c>
      <c r="AC234" s="118"/>
      <c r="AD234" s="118">
        <v>28003933</v>
      </c>
      <c r="AE234" s="119" t="s">
        <v>224</v>
      </c>
      <c r="AF234" s="47"/>
      <c r="AG234" s="47"/>
      <c r="AH234" s="47"/>
      <c r="AI234" s="47"/>
    </row>
    <row r="235" spans="1:35" ht="51.75" x14ac:dyDescent="0.25">
      <c r="A235" s="260">
        <v>197</v>
      </c>
      <c r="B235" s="104" t="s">
        <v>204</v>
      </c>
      <c r="C235" s="48"/>
      <c r="D235" s="102"/>
      <c r="E235" s="47"/>
      <c r="F235" s="47"/>
      <c r="G235" s="47"/>
      <c r="H235" s="47"/>
      <c r="I235" s="47"/>
      <c r="J235" s="47"/>
      <c r="K235" s="116"/>
      <c r="L235" s="105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159"/>
      <c r="Z235" s="49">
        <f>2*AL17+AL19+13*AL18</f>
        <v>5.1559200000000001</v>
      </c>
      <c r="AA235" s="211" t="s">
        <v>144</v>
      </c>
      <c r="AB235" s="212" t="s">
        <v>247</v>
      </c>
      <c r="AC235" s="118"/>
      <c r="AD235" s="118">
        <v>28005190</v>
      </c>
      <c r="AE235" s="119" t="s">
        <v>224</v>
      </c>
      <c r="AF235" s="47"/>
      <c r="AG235" s="47"/>
      <c r="AH235" s="47"/>
      <c r="AI235" s="47"/>
    </row>
    <row r="236" spans="1:35" ht="51.75" x14ac:dyDescent="0.25">
      <c r="A236" s="260">
        <v>198</v>
      </c>
      <c r="B236" s="104" t="s">
        <v>205</v>
      </c>
      <c r="C236" s="48"/>
      <c r="D236" s="102"/>
      <c r="E236" s="47"/>
      <c r="F236" s="47"/>
      <c r="G236" s="47"/>
      <c r="H236" s="47"/>
      <c r="I236" s="47"/>
      <c r="J236" s="47"/>
      <c r="K236" s="116"/>
      <c r="L236" s="105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159"/>
      <c r="Z236" s="49">
        <f>2*AL17+AL19+13*AL18</f>
        <v>5.1559200000000001</v>
      </c>
      <c r="AA236" s="211" t="s">
        <v>144</v>
      </c>
      <c r="AB236" s="212" t="s">
        <v>248</v>
      </c>
      <c r="AC236" s="118"/>
      <c r="AD236" s="118">
        <v>28003941</v>
      </c>
      <c r="AE236" s="119" t="s">
        <v>224</v>
      </c>
      <c r="AF236" s="47"/>
      <c r="AG236" s="47"/>
      <c r="AH236" s="47"/>
      <c r="AI236" s="47"/>
    </row>
    <row r="237" spans="1:35" ht="51.75" x14ac:dyDescent="0.25">
      <c r="A237" s="260">
        <v>199</v>
      </c>
      <c r="B237" s="104" t="s">
        <v>206</v>
      </c>
      <c r="C237" s="48"/>
      <c r="D237" s="102"/>
      <c r="E237" s="47"/>
      <c r="F237" s="47"/>
      <c r="G237" s="47"/>
      <c r="H237" s="47"/>
      <c r="I237" s="47"/>
      <c r="J237" s="47"/>
      <c r="K237" s="116"/>
      <c r="L237" s="105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159"/>
      <c r="Z237" s="49">
        <f>AL17+6*AL18</f>
        <v>2.2124000000000001</v>
      </c>
      <c r="AA237" s="211" t="s">
        <v>144</v>
      </c>
      <c r="AB237" s="212" t="s">
        <v>249</v>
      </c>
      <c r="AC237" s="118"/>
      <c r="AD237" s="118">
        <v>28004179</v>
      </c>
      <c r="AE237" s="119" t="s">
        <v>224</v>
      </c>
      <c r="AF237" s="47"/>
      <c r="AG237" s="47"/>
      <c r="AH237" s="47"/>
      <c r="AI237" s="47"/>
    </row>
    <row r="238" spans="1:35" ht="51.75" x14ac:dyDescent="0.25">
      <c r="A238" s="260">
        <v>200</v>
      </c>
      <c r="B238" s="104" t="s">
        <v>207</v>
      </c>
      <c r="C238" s="48"/>
      <c r="D238" s="102"/>
      <c r="E238" s="47"/>
      <c r="F238" s="47"/>
      <c r="G238" s="47"/>
      <c r="H238" s="47"/>
      <c r="I238" s="47"/>
      <c r="J238" s="47"/>
      <c r="K238" s="116"/>
      <c r="L238" s="105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159"/>
      <c r="Z238" s="49">
        <f>AL17+7*AL18</f>
        <v>2.5087999999999999</v>
      </c>
      <c r="AA238" s="211" t="s">
        <v>144</v>
      </c>
      <c r="AB238" s="212" t="s">
        <v>250</v>
      </c>
      <c r="AC238" s="118"/>
      <c r="AD238" s="118">
        <v>28004178</v>
      </c>
      <c r="AE238" s="119" t="s">
        <v>224</v>
      </c>
      <c r="AF238" s="47"/>
      <c r="AG238" s="47"/>
      <c r="AH238" s="47"/>
      <c r="AI238" s="47"/>
    </row>
    <row r="239" spans="1:35" ht="56.25" customHeight="1" x14ac:dyDescent="0.25">
      <c r="A239" s="260">
        <v>201</v>
      </c>
      <c r="B239" s="104" t="s">
        <v>208</v>
      </c>
      <c r="C239" s="48"/>
      <c r="D239" s="102"/>
      <c r="E239" s="47"/>
      <c r="F239" s="47"/>
      <c r="G239" s="47"/>
      <c r="H239" s="47"/>
      <c r="I239" s="47"/>
      <c r="J239" s="47"/>
      <c r="K239" s="116"/>
      <c r="L239" s="105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159"/>
      <c r="Z239" s="49">
        <f>2*AL17+AL19+7*AL18</f>
        <v>3.3775199999999996</v>
      </c>
      <c r="AA239" s="211" t="s">
        <v>144</v>
      </c>
      <c r="AB239" s="212" t="s">
        <v>251</v>
      </c>
      <c r="AC239" s="118"/>
      <c r="AD239" s="118">
        <v>28004171</v>
      </c>
      <c r="AE239" s="120" t="s">
        <v>252</v>
      </c>
      <c r="AF239" s="47"/>
      <c r="AG239" s="47"/>
      <c r="AH239" s="47"/>
      <c r="AI239" s="47"/>
    </row>
    <row r="240" spans="1:35" ht="51.75" x14ac:dyDescent="0.25">
      <c r="A240" s="260">
        <v>202</v>
      </c>
      <c r="B240" s="104" t="s">
        <v>209</v>
      </c>
      <c r="C240" s="48"/>
      <c r="D240" s="102"/>
      <c r="E240" s="47"/>
      <c r="F240" s="47"/>
      <c r="G240" s="47"/>
      <c r="H240" s="47"/>
      <c r="I240" s="47"/>
      <c r="J240" s="47"/>
      <c r="K240" s="116"/>
      <c r="L240" s="105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159"/>
      <c r="Z240" s="49">
        <f>9*AL16</f>
        <v>11.802959999999999</v>
      </c>
      <c r="AA240" s="211" t="s">
        <v>144</v>
      </c>
      <c r="AB240" s="212" t="s">
        <v>253</v>
      </c>
      <c r="AC240" s="118"/>
      <c r="AD240" s="118">
        <v>28004056</v>
      </c>
      <c r="AE240" s="119" t="s">
        <v>76</v>
      </c>
      <c r="AF240" s="47"/>
      <c r="AG240" s="47"/>
      <c r="AH240" s="47"/>
      <c r="AI240" s="47"/>
    </row>
    <row r="241" spans="1:35" ht="51.75" x14ac:dyDescent="0.25">
      <c r="A241" s="260">
        <v>203</v>
      </c>
      <c r="B241" s="104" t="s">
        <v>210</v>
      </c>
      <c r="C241" s="48"/>
      <c r="D241" s="102"/>
      <c r="E241" s="47"/>
      <c r="F241" s="47"/>
      <c r="G241" s="47"/>
      <c r="H241" s="47"/>
      <c r="I241" s="47"/>
      <c r="J241" s="47"/>
      <c r="K241" s="116"/>
      <c r="L241" s="105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159"/>
      <c r="Z241" s="49">
        <f>2*AL17+AL19+14*AL18</f>
        <v>5.4523199999999994</v>
      </c>
      <c r="AA241" s="211" t="s">
        <v>144</v>
      </c>
      <c r="AB241" s="212" t="s">
        <v>146</v>
      </c>
      <c r="AC241" s="118"/>
      <c r="AD241" s="118">
        <v>28004302</v>
      </c>
      <c r="AE241" s="119" t="s">
        <v>76</v>
      </c>
      <c r="AF241" s="47"/>
      <c r="AG241" s="47"/>
      <c r="AH241" s="47"/>
      <c r="AI241" s="47"/>
    </row>
    <row r="242" spans="1:35" ht="47.25" x14ac:dyDescent="0.25">
      <c r="A242" s="260">
        <v>204</v>
      </c>
      <c r="B242" s="104" t="s">
        <v>211</v>
      </c>
      <c r="C242" s="48"/>
      <c r="D242" s="102"/>
      <c r="E242" s="47"/>
      <c r="F242" s="47"/>
      <c r="G242" s="47"/>
      <c r="H242" s="47"/>
      <c r="I242" s="47"/>
      <c r="J242" s="47"/>
      <c r="K242" s="116"/>
      <c r="L242" s="105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159"/>
      <c r="Z242" s="49">
        <f>2*AL17+AL19+9*AL18</f>
        <v>3.9703200000000001</v>
      </c>
      <c r="AA242" s="211" t="s">
        <v>144</v>
      </c>
      <c r="AB242" s="212" t="s">
        <v>147</v>
      </c>
      <c r="AC242" s="118"/>
      <c r="AD242" s="118">
        <v>28004091</v>
      </c>
      <c r="AE242" s="120" t="s">
        <v>252</v>
      </c>
      <c r="AF242" s="47"/>
      <c r="AG242" s="47"/>
      <c r="AH242" s="47"/>
      <c r="AI242" s="47"/>
    </row>
    <row r="243" spans="1:35" ht="47.25" x14ac:dyDescent="0.25">
      <c r="A243" s="260">
        <v>205</v>
      </c>
      <c r="B243" s="104" t="s">
        <v>212</v>
      </c>
      <c r="C243" s="48"/>
      <c r="D243" s="102"/>
      <c r="E243" s="47"/>
      <c r="F243" s="47"/>
      <c r="G243" s="47"/>
      <c r="H243" s="47"/>
      <c r="I243" s="47"/>
      <c r="J243" s="47"/>
      <c r="K243" s="116"/>
      <c r="L243" s="105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159"/>
      <c r="Z243" s="49">
        <f>2*AL17+AL19+13*AL18</f>
        <v>5.1559200000000001</v>
      </c>
      <c r="AA243" s="211" t="s">
        <v>144</v>
      </c>
      <c r="AB243" s="212" t="s">
        <v>148</v>
      </c>
      <c r="AC243" s="118"/>
      <c r="AD243" s="118">
        <v>28005280</v>
      </c>
      <c r="AE243" s="120" t="s">
        <v>254</v>
      </c>
      <c r="AF243" s="47"/>
      <c r="AG243" s="47"/>
      <c r="AH243" s="47"/>
      <c r="AI243" s="47"/>
    </row>
    <row r="244" spans="1:35" ht="63" x14ac:dyDescent="0.25">
      <c r="A244" s="260">
        <v>206</v>
      </c>
      <c r="B244" s="104" t="s">
        <v>213</v>
      </c>
      <c r="C244" s="48"/>
      <c r="D244" s="102"/>
      <c r="E244" s="47"/>
      <c r="F244" s="47"/>
      <c r="G244" s="47"/>
      <c r="H244" s="47"/>
      <c r="I244" s="47"/>
      <c r="J244" s="47"/>
      <c r="K244" s="116"/>
      <c r="L244" s="105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159"/>
      <c r="Z244" s="49">
        <f>AL17+3*AL18</f>
        <v>1.3231999999999999</v>
      </c>
      <c r="AA244" s="211" t="s">
        <v>144</v>
      </c>
      <c r="AB244" s="212" t="s">
        <v>149</v>
      </c>
      <c r="AC244" s="118"/>
      <c r="AD244" s="118">
        <v>28005271</v>
      </c>
      <c r="AE244" s="120" t="s">
        <v>252</v>
      </c>
      <c r="AF244" s="47"/>
      <c r="AG244" s="47"/>
      <c r="AH244" s="47"/>
      <c r="AI244" s="47"/>
    </row>
    <row r="245" spans="1:35" ht="47.25" x14ac:dyDescent="0.25">
      <c r="A245" s="260">
        <v>207</v>
      </c>
      <c r="B245" s="104" t="s">
        <v>214</v>
      </c>
      <c r="C245" s="48"/>
      <c r="D245" s="102"/>
      <c r="E245" s="47"/>
      <c r="F245" s="47"/>
      <c r="G245" s="47"/>
      <c r="H245" s="47"/>
      <c r="I245" s="47"/>
      <c r="J245" s="47"/>
      <c r="K245" s="116"/>
      <c r="L245" s="105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159"/>
      <c r="Z245" s="49">
        <f>AL17+5*AL18</f>
        <v>1.9159999999999999</v>
      </c>
      <c r="AA245" s="211" t="s">
        <v>144</v>
      </c>
      <c r="AB245" s="212" t="s">
        <v>150</v>
      </c>
      <c r="AC245" s="118"/>
      <c r="AD245" s="118">
        <v>28005272</v>
      </c>
      <c r="AE245" s="120" t="s">
        <v>252</v>
      </c>
      <c r="AF245" s="47"/>
      <c r="AG245" s="47"/>
      <c r="AH245" s="47"/>
      <c r="AI245" s="47"/>
    </row>
    <row r="246" spans="1:35" ht="47.25" x14ac:dyDescent="0.25">
      <c r="A246" s="260">
        <v>208</v>
      </c>
      <c r="B246" s="104" t="s">
        <v>215</v>
      </c>
      <c r="C246" s="48"/>
      <c r="D246" s="102"/>
      <c r="E246" s="47"/>
      <c r="F246" s="47"/>
      <c r="G246" s="47"/>
      <c r="H246" s="47"/>
      <c r="I246" s="47"/>
      <c r="J246" s="47"/>
      <c r="K246" s="116"/>
      <c r="L246" s="105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159"/>
      <c r="Z246" s="49">
        <f>AL17+9*AL18</f>
        <v>3.1016000000000004</v>
      </c>
      <c r="AA246" s="211" t="s">
        <v>144</v>
      </c>
      <c r="AB246" s="212" t="s">
        <v>151</v>
      </c>
      <c r="AC246" s="118"/>
      <c r="AD246" s="118">
        <v>28004126</v>
      </c>
      <c r="AE246" s="120" t="s">
        <v>252</v>
      </c>
      <c r="AF246" s="47"/>
      <c r="AG246" s="47"/>
      <c r="AH246" s="47"/>
      <c r="AI246" s="47"/>
    </row>
    <row r="247" spans="1:35" ht="51.75" customHeight="1" x14ac:dyDescent="0.25">
      <c r="A247" s="260">
        <v>209</v>
      </c>
      <c r="B247" s="104" t="s">
        <v>216</v>
      </c>
      <c r="C247" s="48"/>
      <c r="D247" s="102"/>
      <c r="E247" s="47"/>
      <c r="F247" s="47"/>
      <c r="G247" s="47"/>
      <c r="H247" s="47"/>
      <c r="I247" s="47"/>
      <c r="J247" s="47"/>
      <c r="K247" s="116"/>
      <c r="L247" s="105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159"/>
      <c r="Z247" s="49">
        <f>AL17+4*AL18</f>
        <v>1.6195999999999999</v>
      </c>
      <c r="AA247" s="211" t="s">
        <v>144</v>
      </c>
      <c r="AB247" s="212" t="s">
        <v>152</v>
      </c>
      <c r="AC247" s="118"/>
      <c r="AD247" s="118">
        <v>28004177</v>
      </c>
      <c r="AE247" s="120" t="s">
        <v>153</v>
      </c>
      <c r="AF247" s="47"/>
      <c r="AG247" s="47"/>
      <c r="AH247" s="47"/>
      <c r="AI247" s="47"/>
    </row>
    <row r="248" spans="1:35" ht="78.75" x14ac:dyDescent="0.25">
      <c r="A248" s="260">
        <v>210</v>
      </c>
      <c r="B248" s="104" t="s">
        <v>217</v>
      </c>
      <c r="C248" s="48"/>
      <c r="D248" s="102"/>
      <c r="E248" s="47"/>
      <c r="F248" s="47"/>
      <c r="G248" s="47"/>
      <c r="H248" s="47"/>
      <c r="I248" s="47"/>
      <c r="J248" s="47"/>
      <c r="K248" s="116">
        <v>0.5</v>
      </c>
      <c r="L248" s="105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159"/>
      <c r="Z248" s="49">
        <f>AL17+4*AL18+0.5*AL29</f>
        <v>5.3430999999999997</v>
      </c>
      <c r="AA248" s="211" t="s">
        <v>144</v>
      </c>
      <c r="AB248" s="212" t="s">
        <v>154</v>
      </c>
      <c r="AC248" s="118"/>
      <c r="AD248" s="118">
        <v>28004134</v>
      </c>
      <c r="AE248" s="120" t="s">
        <v>255</v>
      </c>
      <c r="AF248" s="47"/>
      <c r="AG248" s="47"/>
      <c r="AH248" s="47"/>
      <c r="AI248" s="47"/>
    </row>
    <row r="249" spans="1:35" ht="86.25" x14ac:dyDescent="0.25">
      <c r="A249" s="260">
        <v>211</v>
      </c>
      <c r="B249" s="104" t="s">
        <v>218</v>
      </c>
      <c r="C249" s="48"/>
      <c r="D249" s="102"/>
      <c r="E249" s="47"/>
      <c r="F249" s="47"/>
      <c r="G249" s="47"/>
      <c r="H249" s="47"/>
      <c r="I249" s="47"/>
      <c r="J249" s="47"/>
      <c r="K249" s="118" t="s">
        <v>219</v>
      </c>
      <c r="L249" s="105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159"/>
      <c r="Z249" s="49">
        <f>1.6*AL33</f>
        <v>17.7728</v>
      </c>
      <c r="AA249" s="211" t="s">
        <v>144</v>
      </c>
      <c r="AB249" s="212" t="s">
        <v>160</v>
      </c>
      <c r="AC249" s="118"/>
      <c r="AD249" s="118">
        <v>28004361</v>
      </c>
      <c r="AE249" s="119" t="s">
        <v>223</v>
      </c>
      <c r="AF249" s="47"/>
      <c r="AG249" s="47"/>
      <c r="AH249" s="47"/>
      <c r="AI249" s="47"/>
    </row>
    <row r="250" spans="1:35" ht="15.75" x14ac:dyDescent="0.25">
      <c r="A250" s="254"/>
      <c r="B250" s="254" t="s">
        <v>104</v>
      </c>
      <c r="C250" s="47"/>
      <c r="D250" s="47"/>
      <c r="E250" s="47"/>
      <c r="F250" s="47"/>
      <c r="G250" s="47"/>
      <c r="H250" s="47"/>
      <c r="I250" s="47"/>
      <c r="J250" s="47"/>
      <c r="K250" s="57"/>
      <c r="L250" s="105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159"/>
      <c r="Z250" s="49"/>
      <c r="AA250" s="165"/>
      <c r="AB250" s="47"/>
      <c r="AC250" s="47"/>
      <c r="AD250" s="47"/>
      <c r="AE250" s="47"/>
      <c r="AF250" s="47"/>
      <c r="AG250" s="47"/>
      <c r="AH250" s="47"/>
      <c r="AI250" s="47"/>
    </row>
    <row r="251" spans="1:35" ht="48" x14ac:dyDescent="0.25">
      <c r="A251" s="129">
        <v>212</v>
      </c>
      <c r="B251" s="10" t="s">
        <v>844</v>
      </c>
      <c r="C251" s="255"/>
      <c r="D251" s="47"/>
      <c r="E251" s="47"/>
      <c r="F251" s="47"/>
      <c r="G251" s="47"/>
      <c r="H251" s="47"/>
      <c r="I251" s="47"/>
      <c r="J251" s="47"/>
      <c r="K251" s="49">
        <v>3.4</v>
      </c>
      <c r="L251" s="105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159"/>
      <c r="Z251" s="49">
        <f>K251*AL30+AL17+3*AL18</f>
        <v>18.363999999999997</v>
      </c>
      <c r="AA251" s="173" t="s">
        <v>257</v>
      </c>
      <c r="AB251" s="50" t="s">
        <v>258</v>
      </c>
      <c r="AC251" s="50"/>
      <c r="AD251" s="50" t="s">
        <v>259</v>
      </c>
      <c r="AE251" s="50" t="s">
        <v>256</v>
      </c>
      <c r="AF251" s="49">
        <v>400</v>
      </c>
      <c r="AG251" s="49">
        <v>400</v>
      </c>
      <c r="AH251" s="50">
        <v>70</v>
      </c>
      <c r="AI251" s="49"/>
    </row>
    <row r="252" spans="1:35" ht="36" x14ac:dyDescent="0.25">
      <c r="A252" s="129">
        <v>213</v>
      </c>
      <c r="B252" s="158" t="s">
        <v>845</v>
      </c>
      <c r="C252" s="255"/>
      <c r="D252" s="47"/>
      <c r="E252" s="47"/>
      <c r="F252" s="47"/>
      <c r="G252" s="47"/>
      <c r="H252" s="47"/>
      <c r="I252" s="47"/>
      <c r="J252" s="47"/>
      <c r="K252" s="49"/>
      <c r="L252" s="105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159"/>
      <c r="Z252" s="49">
        <f>AL22</f>
        <v>0.998</v>
      </c>
      <c r="AA252" s="173" t="s">
        <v>261</v>
      </c>
      <c r="AB252" s="50" t="s">
        <v>262</v>
      </c>
      <c r="AC252" s="47"/>
      <c r="AD252" s="50">
        <v>21000233</v>
      </c>
      <c r="AE252" s="50" t="s">
        <v>263</v>
      </c>
      <c r="AF252" s="50">
        <v>100</v>
      </c>
      <c r="AG252" s="50">
        <v>100</v>
      </c>
      <c r="AH252" s="50">
        <v>20</v>
      </c>
      <c r="AI252" s="47"/>
    </row>
    <row r="253" spans="1:35" ht="38.25" x14ac:dyDescent="0.25">
      <c r="A253" s="129">
        <v>214</v>
      </c>
      <c r="B253" s="158" t="s">
        <v>846</v>
      </c>
      <c r="C253" s="255"/>
      <c r="D253" s="47"/>
      <c r="E253" s="47"/>
      <c r="F253" s="47"/>
      <c r="G253" s="47"/>
      <c r="H253" s="47"/>
      <c r="I253" s="47"/>
      <c r="J253" s="47"/>
      <c r="K253" s="57"/>
      <c r="L253" s="105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159"/>
      <c r="Z253" s="49">
        <f>AL22</f>
        <v>0.998</v>
      </c>
      <c r="AA253" s="174" t="s">
        <v>264</v>
      </c>
      <c r="AB253" s="50" t="s">
        <v>265</v>
      </c>
      <c r="AC253" s="49" t="s">
        <v>105</v>
      </c>
      <c r="AD253" s="50">
        <v>21000214</v>
      </c>
      <c r="AE253" s="50" t="s">
        <v>260</v>
      </c>
      <c r="AF253" s="50">
        <v>100</v>
      </c>
      <c r="AG253" s="50">
        <v>100</v>
      </c>
      <c r="AH253" s="50">
        <v>10</v>
      </c>
      <c r="AI253" s="47"/>
    </row>
    <row r="254" spans="1:35" ht="38.25" x14ac:dyDescent="0.25">
      <c r="A254" s="129">
        <v>215</v>
      </c>
      <c r="B254" s="158" t="s">
        <v>847</v>
      </c>
      <c r="C254" s="255"/>
      <c r="D254" s="47"/>
      <c r="E254" s="47"/>
      <c r="F254" s="47"/>
      <c r="G254" s="47"/>
      <c r="H254" s="47"/>
      <c r="I254" s="47"/>
      <c r="J254" s="47"/>
      <c r="K254" s="57"/>
      <c r="L254" s="105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159"/>
      <c r="Z254" s="49">
        <f>AL23</f>
        <v>1.044</v>
      </c>
      <c r="AA254" s="174" t="s">
        <v>266</v>
      </c>
      <c r="AB254" s="50" t="s">
        <v>267</v>
      </c>
      <c r="AC254" s="50"/>
      <c r="AD254" s="50">
        <v>21000215</v>
      </c>
      <c r="AE254" s="50" t="s">
        <v>256</v>
      </c>
      <c r="AF254" s="50">
        <v>160</v>
      </c>
      <c r="AG254" s="50">
        <v>160</v>
      </c>
      <c r="AH254" s="50">
        <v>80</v>
      </c>
      <c r="AI254" s="47"/>
    </row>
    <row r="255" spans="1:35" ht="38.25" x14ac:dyDescent="0.25">
      <c r="A255" s="129">
        <v>216</v>
      </c>
      <c r="B255" s="104" t="s">
        <v>848</v>
      </c>
      <c r="C255" s="255"/>
      <c r="D255" s="47"/>
      <c r="E255" s="47"/>
      <c r="F255" s="47"/>
      <c r="G255" s="47"/>
      <c r="H255" s="47"/>
      <c r="I255" s="47"/>
      <c r="J255" s="47"/>
      <c r="K255" s="57"/>
      <c r="L255" s="105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159"/>
      <c r="Z255" s="49">
        <f>AL23</f>
        <v>1.044</v>
      </c>
      <c r="AA255" s="174" t="s">
        <v>268</v>
      </c>
      <c r="AB255" s="50" t="s">
        <v>269</v>
      </c>
      <c r="AC255" s="50"/>
      <c r="AD255" s="50">
        <v>21000239</v>
      </c>
      <c r="AE255" s="50" t="s">
        <v>256</v>
      </c>
      <c r="AF255" s="50">
        <v>160</v>
      </c>
      <c r="AG255" s="50">
        <v>160</v>
      </c>
      <c r="AH255" s="50">
        <v>70</v>
      </c>
      <c r="AI255" s="49"/>
    </row>
    <row r="256" spans="1:35" ht="38.25" x14ac:dyDescent="0.25">
      <c r="A256" s="129">
        <v>217</v>
      </c>
      <c r="B256" s="104" t="s">
        <v>849</v>
      </c>
      <c r="C256" s="255"/>
      <c r="D256" s="47"/>
      <c r="E256" s="47"/>
      <c r="F256" s="47"/>
      <c r="G256" s="47"/>
      <c r="H256" s="47"/>
      <c r="I256" s="47"/>
      <c r="J256" s="47"/>
      <c r="K256" s="57"/>
      <c r="L256" s="105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159"/>
      <c r="Z256" s="49">
        <f>AL23</f>
        <v>1.044</v>
      </c>
      <c r="AA256" s="174" t="s">
        <v>270</v>
      </c>
      <c r="AB256" s="50" t="s">
        <v>271</v>
      </c>
      <c r="AC256" s="50"/>
      <c r="AD256" s="50">
        <v>21000200</v>
      </c>
      <c r="AE256" s="50" t="s">
        <v>256</v>
      </c>
      <c r="AF256" s="50">
        <v>160</v>
      </c>
      <c r="AG256" s="50">
        <v>160</v>
      </c>
      <c r="AH256" s="50">
        <v>30</v>
      </c>
      <c r="AI256" s="49"/>
    </row>
    <row r="257" spans="1:35" ht="38.25" x14ac:dyDescent="0.25">
      <c r="A257" s="129">
        <v>218</v>
      </c>
      <c r="B257" s="104" t="s">
        <v>850</v>
      </c>
      <c r="C257" s="255"/>
      <c r="D257" s="47"/>
      <c r="E257" s="47"/>
      <c r="F257" s="47"/>
      <c r="G257" s="47"/>
      <c r="H257" s="47"/>
      <c r="I257" s="47"/>
      <c r="J257" s="47"/>
      <c r="K257" s="57"/>
      <c r="L257" s="105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159"/>
      <c r="Z257" s="49">
        <f>AL24</f>
        <v>2.1459999999999999</v>
      </c>
      <c r="AA257" s="174" t="s">
        <v>272</v>
      </c>
      <c r="AB257" s="50" t="s">
        <v>273</v>
      </c>
      <c r="AC257" s="49" t="s">
        <v>105</v>
      </c>
      <c r="AD257" s="50">
        <v>21000227</v>
      </c>
      <c r="AE257" s="50" t="s">
        <v>256</v>
      </c>
      <c r="AF257" s="50">
        <v>250</v>
      </c>
      <c r="AG257" s="50">
        <v>250</v>
      </c>
      <c r="AH257" s="50">
        <v>40</v>
      </c>
      <c r="AI257" s="47"/>
    </row>
    <row r="258" spans="1:35" ht="38.25" x14ac:dyDescent="0.25">
      <c r="A258" s="129">
        <v>219</v>
      </c>
      <c r="B258" s="138" t="s">
        <v>851</v>
      </c>
      <c r="C258" s="255"/>
      <c r="D258" s="102"/>
      <c r="E258" s="102"/>
      <c r="F258" s="102"/>
      <c r="G258" s="102"/>
      <c r="H258" s="102"/>
      <c r="I258" s="102"/>
      <c r="J258" s="102"/>
      <c r="K258" s="139"/>
      <c r="L258" s="256"/>
      <c r="M258" s="102"/>
      <c r="N258" s="102"/>
      <c r="O258" s="102"/>
      <c r="P258" s="102"/>
      <c r="Q258" s="102"/>
      <c r="R258" s="102"/>
      <c r="S258" s="102"/>
      <c r="T258" s="102"/>
      <c r="U258" s="102"/>
      <c r="V258" s="102"/>
      <c r="W258" s="102"/>
      <c r="X258" s="102"/>
      <c r="Y258" s="101"/>
      <c r="Z258" s="49">
        <f>AL23</f>
        <v>1.044</v>
      </c>
      <c r="AA258" s="175" t="s">
        <v>274</v>
      </c>
      <c r="AB258" s="140" t="s">
        <v>275</v>
      </c>
      <c r="AC258" s="141" t="s">
        <v>105</v>
      </c>
      <c r="AD258" s="140">
        <v>21000230</v>
      </c>
      <c r="AE258" s="140" t="s">
        <v>276</v>
      </c>
      <c r="AF258" s="140">
        <v>160</v>
      </c>
      <c r="AG258" s="140">
        <v>160</v>
      </c>
      <c r="AH258" s="140">
        <v>50</v>
      </c>
      <c r="AI258" s="129"/>
    </row>
    <row r="259" spans="1:35" ht="15" customHeight="1" x14ac:dyDescent="0.25">
      <c r="A259" s="129">
        <v>220</v>
      </c>
      <c r="B259" s="136" t="s">
        <v>655</v>
      </c>
      <c r="C259" s="47"/>
      <c r="D259" s="47"/>
      <c r="E259" s="47"/>
      <c r="F259" s="47"/>
      <c r="G259" s="47"/>
      <c r="H259" s="47"/>
      <c r="I259" s="47"/>
      <c r="J259" s="47"/>
      <c r="K259" s="58" t="s">
        <v>602</v>
      </c>
      <c r="L259" s="49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207">
        <f>K259*AL30</f>
        <v>3.5083999999999995</v>
      </c>
      <c r="AA259" s="214" t="s">
        <v>603</v>
      </c>
      <c r="AB259" s="58" t="s">
        <v>604</v>
      </c>
      <c r="AC259" s="58"/>
      <c r="AD259" s="58" t="s">
        <v>605</v>
      </c>
      <c r="AE259" s="196" t="s">
        <v>606</v>
      </c>
      <c r="AF259" s="58" t="s">
        <v>390</v>
      </c>
      <c r="AG259" s="58" t="s">
        <v>390</v>
      </c>
      <c r="AH259" s="58" t="s">
        <v>607</v>
      </c>
      <c r="AI259" s="58" t="s">
        <v>547</v>
      </c>
    </row>
    <row r="260" spans="1:35" ht="47.25" x14ac:dyDescent="0.25">
      <c r="A260" s="129">
        <v>221</v>
      </c>
      <c r="B260" s="136" t="s">
        <v>657</v>
      </c>
      <c r="C260" s="47"/>
      <c r="D260" s="47"/>
      <c r="E260" s="47"/>
      <c r="F260" s="47"/>
      <c r="G260" s="47"/>
      <c r="H260" s="47"/>
      <c r="I260" s="47"/>
      <c r="J260" s="47"/>
      <c r="K260" s="58" t="s">
        <v>608</v>
      </c>
      <c r="L260" s="49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207">
        <f>K260*AL30</f>
        <v>4.5107999999999997</v>
      </c>
      <c r="AA260" s="214" t="s">
        <v>609</v>
      </c>
      <c r="AB260" s="58" t="s">
        <v>610</v>
      </c>
      <c r="AC260" s="58"/>
      <c r="AD260" s="58" t="s">
        <v>611</v>
      </c>
      <c r="AE260" s="196" t="s">
        <v>606</v>
      </c>
      <c r="AF260" s="58" t="s">
        <v>408</v>
      </c>
      <c r="AG260" s="58" t="s">
        <v>408</v>
      </c>
      <c r="AH260" s="58" t="s">
        <v>409</v>
      </c>
      <c r="AI260" s="58" t="s">
        <v>547</v>
      </c>
    </row>
    <row r="261" spans="1:35" ht="47.25" x14ac:dyDescent="0.25">
      <c r="A261" s="129">
        <v>222</v>
      </c>
      <c r="B261" s="136" t="s">
        <v>656</v>
      </c>
      <c r="C261" s="47"/>
      <c r="D261" s="47"/>
      <c r="E261" s="47"/>
      <c r="F261" s="47"/>
      <c r="G261" s="47"/>
      <c r="H261" s="47"/>
      <c r="I261" s="47"/>
      <c r="J261" s="47"/>
      <c r="K261" s="58" t="s">
        <v>608</v>
      </c>
      <c r="L261" s="49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207">
        <f>K261*AL30</f>
        <v>4.5107999999999997</v>
      </c>
      <c r="AA261" s="214" t="s">
        <v>612</v>
      </c>
      <c r="AB261" s="58" t="s">
        <v>613</v>
      </c>
      <c r="AC261" s="58"/>
      <c r="AD261" s="58" t="s">
        <v>614</v>
      </c>
      <c r="AE261" s="196" t="s">
        <v>615</v>
      </c>
      <c r="AF261" s="58" t="s">
        <v>390</v>
      </c>
      <c r="AG261" s="58" t="s">
        <v>390</v>
      </c>
      <c r="AH261" s="58" t="s">
        <v>561</v>
      </c>
      <c r="AI261" s="58" t="s">
        <v>547</v>
      </c>
    </row>
    <row r="262" spans="1:35" ht="47.25" x14ac:dyDescent="0.25">
      <c r="A262" s="129">
        <v>223</v>
      </c>
      <c r="B262" s="136" t="s">
        <v>616</v>
      </c>
      <c r="C262" s="47"/>
      <c r="D262" s="47"/>
      <c r="E262" s="47"/>
      <c r="F262" s="47"/>
      <c r="G262" s="47"/>
      <c r="H262" s="47"/>
      <c r="I262" s="47"/>
      <c r="J262" s="47"/>
      <c r="K262" s="58" t="s">
        <v>316</v>
      </c>
      <c r="L262" s="49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207">
        <f>K262*AL31</f>
        <v>2.9904000000000002</v>
      </c>
      <c r="AA262" s="214" t="s">
        <v>617</v>
      </c>
      <c r="AB262" s="58" t="s">
        <v>618</v>
      </c>
      <c r="AC262" s="58"/>
      <c r="AD262" s="58" t="s">
        <v>619</v>
      </c>
      <c r="AE262" s="196" t="s">
        <v>615</v>
      </c>
      <c r="AF262" s="58"/>
      <c r="AG262" s="58"/>
      <c r="AH262" s="58"/>
      <c r="AI262" s="58" t="s">
        <v>547</v>
      </c>
    </row>
    <row r="263" spans="1:35" ht="47.25" x14ac:dyDescent="0.25">
      <c r="A263" s="129">
        <v>224</v>
      </c>
      <c r="B263" s="136" t="s">
        <v>620</v>
      </c>
      <c r="C263" s="47"/>
      <c r="D263" s="47"/>
      <c r="E263" s="47"/>
      <c r="F263" s="47"/>
      <c r="G263" s="47"/>
      <c r="H263" s="47"/>
      <c r="I263" s="47"/>
      <c r="J263" s="47"/>
      <c r="K263" s="58" t="s">
        <v>621</v>
      </c>
      <c r="L263" s="49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207">
        <f>K263*AL31</f>
        <v>5.6070000000000002</v>
      </c>
      <c r="AA263" s="214" t="s">
        <v>622</v>
      </c>
      <c r="AB263" s="58" t="s">
        <v>623</v>
      </c>
      <c r="AC263" s="58" t="s">
        <v>624</v>
      </c>
      <c r="AD263" s="58" t="s">
        <v>625</v>
      </c>
      <c r="AE263" s="196" t="s">
        <v>606</v>
      </c>
      <c r="AF263" s="58"/>
      <c r="AG263" s="58"/>
      <c r="AH263" s="58"/>
      <c r="AI263" s="58" t="s">
        <v>547</v>
      </c>
    </row>
    <row r="264" spans="1:35" ht="47.25" x14ac:dyDescent="0.25">
      <c r="A264" s="129">
        <v>225</v>
      </c>
      <c r="B264" s="136" t="s">
        <v>626</v>
      </c>
      <c r="C264" s="47"/>
      <c r="D264" s="47"/>
      <c r="E264" s="47"/>
      <c r="F264" s="47"/>
      <c r="G264" s="47"/>
      <c r="H264" s="47"/>
      <c r="I264" s="47"/>
      <c r="J264" s="47"/>
      <c r="K264" s="58" t="s">
        <v>621</v>
      </c>
      <c r="L264" s="49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207">
        <f>K264*AL31</f>
        <v>5.6070000000000002</v>
      </c>
      <c r="AA264" s="214" t="s">
        <v>627</v>
      </c>
      <c r="AB264" s="58" t="s">
        <v>628</v>
      </c>
      <c r="AC264" s="58"/>
      <c r="AD264" s="58" t="s">
        <v>629</v>
      </c>
      <c r="AE264" s="196" t="s">
        <v>630</v>
      </c>
      <c r="AF264" s="58"/>
      <c r="AG264" s="58"/>
      <c r="AH264" s="58"/>
      <c r="AI264" s="58" t="s">
        <v>547</v>
      </c>
    </row>
    <row r="265" spans="1:35" ht="63" x14ac:dyDescent="0.25">
      <c r="A265" s="129">
        <v>226</v>
      </c>
      <c r="B265" s="136" t="s">
        <v>658</v>
      </c>
      <c r="C265" s="47"/>
      <c r="D265" s="47"/>
      <c r="E265" s="47"/>
      <c r="F265" s="47"/>
      <c r="G265" s="47"/>
      <c r="H265" s="47"/>
      <c r="I265" s="47"/>
      <c r="J265" s="47"/>
      <c r="K265" s="58"/>
      <c r="L265" s="49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57">
        <f>AL22</f>
        <v>0.998</v>
      </c>
      <c r="AA265" s="214" t="s">
        <v>631</v>
      </c>
      <c r="AB265" s="58" t="s">
        <v>632</v>
      </c>
      <c r="AC265" s="58" t="s">
        <v>624</v>
      </c>
      <c r="AD265" s="58" t="s">
        <v>633</v>
      </c>
      <c r="AE265" s="196" t="s">
        <v>634</v>
      </c>
      <c r="AF265" s="58" t="s">
        <v>394</v>
      </c>
      <c r="AG265" s="58" t="s">
        <v>394</v>
      </c>
      <c r="AH265" s="58" t="s">
        <v>403</v>
      </c>
      <c r="AI265" s="58" t="s">
        <v>547</v>
      </c>
    </row>
    <row r="266" spans="1:35" ht="47.25" x14ac:dyDescent="0.25">
      <c r="A266" s="129">
        <v>227</v>
      </c>
      <c r="B266" s="136" t="s">
        <v>659</v>
      </c>
      <c r="C266" s="47"/>
      <c r="D266" s="47"/>
      <c r="E266" s="47"/>
      <c r="F266" s="47"/>
      <c r="G266" s="47"/>
      <c r="H266" s="47"/>
      <c r="I266" s="47"/>
      <c r="J266" s="47"/>
      <c r="K266" s="58"/>
      <c r="L266" s="49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57">
        <f>AL23</f>
        <v>1.044</v>
      </c>
      <c r="AA266" s="214" t="s">
        <v>635</v>
      </c>
      <c r="AB266" s="58" t="s">
        <v>394</v>
      </c>
      <c r="AC266" s="58"/>
      <c r="AD266" s="58" t="s">
        <v>636</v>
      </c>
      <c r="AE266" s="196" t="s">
        <v>637</v>
      </c>
      <c r="AF266" s="58" t="s">
        <v>390</v>
      </c>
      <c r="AG266" s="58" t="s">
        <v>390</v>
      </c>
      <c r="AH266" s="58" t="s">
        <v>607</v>
      </c>
      <c r="AI266" s="58" t="s">
        <v>547</v>
      </c>
    </row>
    <row r="267" spans="1:35" ht="47.25" x14ac:dyDescent="0.25">
      <c r="A267" s="129">
        <v>228</v>
      </c>
      <c r="B267" s="136" t="s">
        <v>660</v>
      </c>
      <c r="C267" s="47"/>
      <c r="D267" s="47"/>
      <c r="E267" s="47"/>
      <c r="F267" s="47"/>
      <c r="G267" s="47"/>
      <c r="H267" s="47"/>
      <c r="I267" s="47"/>
      <c r="J267" s="47"/>
      <c r="K267" s="58"/>
      <c r="L267" s="49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57">
        <f>AL25</f>
        <v>2.2770000000000001</v>
      </c>
      <c r="AA267" s="214" t="s">
        <v>638</v>
      </c>
      <c r="AB267" s="58" t="s">
        <v>639</v>
      </c>
      <c r="AC267" s="58"/>
      <c r="AD267" s="58" t="s">
        <v>640</v>
      </c>
      <c r="AE267" s="196" t="s">
        <v>606</v>
      </c>
      <c r="AF267" s="58" t="s">
        <v>408</v>
      </c>
      <c r="AG267" s="58" t="s">
        <v>408</v>
      </c>
      <c r="AH267" s="58" t="s">
        <v>561</v>
      </c>
      <c r="AI267" s="58" t="s">
        <v>547</v>
      </c>
    </row>
    <row r="268" spans="1:35" ht="63" x14ac:dyDescent="0.25">
      <c r="A268" s="129">
        <v>229</v>
      </c>
      <c r="B268" s="136" t="s">
        <v>661</v>
      </c>
      <c r="C268" s="47"/>
      <c r="D268" s="47"/>
      <c r="E268" s="47"/>
      <c r="F268" s="47"/>
      <c r="G268" s="47"/>
      <c r="H268" s="47"/>
      <c r="I268" s="47"/>
      <c r="J268" s="47"/>
      <c r="K268" s="58"/>
      <c r="L268" s="49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57">
        <f>AL22</f>
        <v>0.998</v>
      </c>
      <c r="AA268" s="214" t="s">
        <v>641</v>
      </c>
      <c r="AB268" s="58" t="s">
        <v>642</v>
      </c>
      <c r="AC268" s="58"/>
      <c r="AD268" s="58" t="s">
        <v>643</v>
      </c>
      <c r="AE268" s="196" t="s">
        <v>606</v>
      </c>
      <c r="AF268" s="58" t="s">
        <v>394</v>
      </c>
      <c r="AG268" s="58" t="s">
        <v>394</v>
      </c>
      <c r="AH268" s="58" t="s">
        <v>644</v>
      </c>
      <c r="AI268" s="58" t="s">
        <v>547</v>
      </c>
    </row>
    <row r="269" spans="1:35" ht="47.25" x14ac:dyDescent="0.25">
      <c r="A269" s="129">
        <v>230</v>
      </c>
      <c r="B269" s="136" t="s">
        <v>662</v>
      </c>
      <c r="C269" s="47"/>
      <c r="D269" s="47"/>
      <c r="E269" s="47"/>
      <c r="F269" s="47"/>
      <c r="G269" s="47"/>
      <c r="H269" s="47"/>
      <c r="I269" s="47"/>
      <c r="J269" s="47"/>
      <c r="K269" s="58"/>
      <c r="L269" s="49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57">
        <f>AL24</f>
        <v>2.1459999999999999</v>
      </c>
      <c r="AA269" s="214" t="s">
        <v>645</v>
      </c>
      <c r="AB269" s="58" t="s">
        <v>646</v>
      </c>
      <c r="AC269" s="58" t="s">
        <v>647</v>
      </c>
      <c r="AD269" s="58" t="s">
        <v>648</v>
      </c>
      <c r="AE269" s="196" t="s">
        <v>606</v>
      </c>
      <c r="AF269" s="58" t="s">
        <v>649</v>
      </c>
      <c r="AG269" s="58" t="s">
        <v>649</v>
      </c>
      <c r="AH269" s="58" t="s">
        <v>561</v>
      </c>
      <c r="AI269" s="58" t="s">
        <v>547</v>
      </c>
    </row>
    <row r="270" spans="1:35" ht="47.25" x14ac:dyDescent="0.25">
      <c r="A270" s="129">
        <v>231</v>
      </c>
      <c r="B270" s="136" t="s">
        <v>663</v>
      </c>
      <c r="C270" s="47"/>
      <c r="D270" s="47"/>
      <c r="E270" s="47"/>
      <c r="F270" s="47"/>
      <c r="G270" s="47"/>
      <c r="H270" s="47"/>
      <c r="I270" s="47"/>
      <c r="J270" s="47"/>
      <c r="K270" s="58"/>
      <c r="L270" s="49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57">
        <f>0.5*AL21</f>
        <v>0.46949999999999997</v>
      </c>
      <c r="AA270" s="214" t="s">
        <v>650</v>
      </c>
      <c r="AB270" s="58" t="s">
        <v>651</v>
      </c>
      <c r="AC270" s="58"/>
      <c r="AD270" s="58" t="s">
        <v>652</v>
      </c>
      <c r="AE270" s="196" t="s">
        <v>653</v>
      </c>
      <c r="AF270" s="58" t="s">
        <v>654</v>
      </c>
      <c r="AG270" s="58" t="s">
        <v>654</v>
      </c>
      <c r="AH270" s="58" t="s">
        <v>409</v>
      </c>
      <c r="AI270" s="58" t="s">
        <v>547</v>
      </c>
    </row>
    <row r="271" spans="1:35" s="8" customFormat="1" ht="15.75" x14ac:dyDescent="0.25">
      <c r="A271" s="47"/>
      <c r="B271" s="257" t="s">
        <v>379</v>
      </c>
      <c r="C271" s="47"/>
      <c r="D271" s="47"/>
      <c r="E271" s="47"/>
      <c r="F271" s="47"/>
      <c r="G271" s="47"/>
      <c r="H271" s="47"/>
      <c r="I271" s="47"/>
      <c r="J271" s="47"/>
      <c r="K271" s="57"/>
      <c r="L271" s="49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159"/>
      <c r="Z271" s="49"/>
      <c r="AA271" s="165"/>
      <c r="AB271" s="47"/>
      <c r="AC271" s="47"/>
      <c r="AD271" s="47"/>
      <c r="AE271" s="47"/>
      <c r="AF271" s="47"/>
      <c r="AG271" s="47"/>
      <c r="AH271" s="47"/>
      <c r="AI271" s="47"/>
    </row>
    <row r="272" spans="1:35" s="8" customFormat="1" ht="45" x14ac:dyDescent="0.25">
      <c r="A272" s="57">
        <v>232</v>
      </c>
      <c r="B272" s="136" t="s">
        <v>526</v>
      </c>
      <c r="C272" s="47"/>
      <c r="D272" s="47"/>
      <c r="E272" s="47"/>
      <c r="F272" s="47"/>
      <c r="G272" s="47"/>
      <c r="H272" s="47"/>
      <c r="I272" s="47"/>
      <c r="J272" s="47"/>
      <c r="K272" s="58"/>
      <c r="L272" s="49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159"/>
      <c r="Z272" s="57">
        <f>3*AL16+2*AL17+AL19+2*AL18+0.5*AL22+0.5*AL23</f>
        <v>6.8508400000000007</v>
      </c>
      <c r="AA272" s="176" t="s">
        <v>380</v>
      </c>
      <c r="AB272" s="58" t="s">
        <v>381</v>
      </c>
      <c r="AC272" s="58" t="s">
        <v>382</v>
      </c>
      <c r="AD272" s="58" t="s">
        <v>383</v>
      </c>
      <c r="AE272" s="77" t="s">
        <v>384</v>
      </c>
      <c r="AF272" s="58" t="s">
        <v>385</v>
      </c>
      <c r="AG272" s="58"/>
      <c r="AH272" s="58" t="s">
        <v>386</v>
      </c>
      <c r="AI272" s="58"/>
    </row>
    <row r="273" spans="1:35" s="8" customFormat="1" ht="45" x14ac:dyDescent="0.25">
      <c r="A273" s="261">
        <v>233</v>
      </c>
      <c r="B273" s="12" t="s">
        <v>518</v>
      </c>
      <c r="C273" s="97"/>
      <c r="E273" s="47"/>
      <c r="F273" s="47"/>
      <c r="K273" s="58"/>
      <c r="L273" s="11"/>
      <c r="Y273" s="33"/>
      <c r="Z273" s="137">
        <f>AL23</f>
        <v>1.044</v>
      </c>
      <c r="AA273" s="176" t="s">
        <v>380</v>
      </c>
      <c r="AB273" s="58" t="s">
        <v>387</v>
      </c>
      <c r="AC273" s="58" t="s">
        <v>75</v>
      </c>
      <c r="AD273" s="58" t="s">
        <v>388</v>
      </c>
      <c r="AE273" s="77" t="s">
        <v>389</v>
      </c>
      <c r="AF273" s="58" t="s">
        <v>390</v>
      </c>
      <c r="AG273" s="58"/>
      <c r="AH273" s="58"/>
      <c r="AI273" s="58"/>
    </row>
    <row r="274" spans="1:35" ht="45" x14ac:dyDescent="0.25">
      <c r="A274" s="57">
        <v>234</v>
      </c>
      <c r="B274" s="12" t="s">
        <v>525</v>
      </c>
      <c r="C274" s="97"/>
      <c r="D274" s="8"/>
      <c r="E274" s="47"/>
      <c r="F274" s="47"/>
      <c r="G274" s="8"/>
      <c r="H274" s="8"/>
      <c r="I274" s="8"/>
      <c r="J274" s="8"/>
      <c r="K274" s="58"/>
      <c r="L274" s="11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33"/>
      <c r="Z274" s="137">
        <f>AL24+3*AL16+2*AL17+AL19+2*AL18</f>
        <v>7.9758399999999998</v>
      </c>
      <c r="AA274" s="176" t="s">
        <v>380</v>
      </c>
      <c r="AB274" s="58" t="s">
        <v>391</v>
      </c>
      <c r="AC274" s="58" t="s">
        <v>75</v>
      </c>
      <c r="AD274" s="58" t="s">
        <v>392</v>
      </c>
      <c r="AE274" s="77" t="s">
        <v>393</v>
      </c>
      <c r="AF274" s="58" t="s">
        <v>80</v>
      </c>
      <c r="AG274" s="58"/>
      <c r="AH274" s="58" t="s">
        <v>395</v>
      </c>
      <c r="AI274" s="58"/>
    </row>
    <row r="275" spans="1:35" ht="45" x14ac:dyDescent="0.25">
      <c r="A275" s="261">
        <v>235</v>
      </c>
      <c r="B275" s="12" t="s">
        <v>519</v>
      </c>
      <c r="C275" s="97"/>
      <c r="D275" s="8"/>
      <c r="E275" s="47"/>
      <c r="F275" s="47"/>
      <c r="G275" s="8"/>
      <c r="H275" s="8"/>
      <c r="I275" s="8"/>
      <c r="J275" s="8"/>
      <c r="K275" s="58"/>
      <c r="L275" s="11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33"/>
      <c r="Z275" s="137">
        <f>AL22</f>
        <v>0.998</v>
      </c>
      <c r="AA275" s="176" t="s">
        <v>380</v>
      </c>
      <c r="AB275" s="58" t="s">
        <v>396</v>
      </c>
      <c r="AC275" s="58" t="s">
        <v>75</v>
      </c>
      <c r="AD275" s="58" t="s">
        <v>397</v>
      </c>
      <c r="AE275" s="77" t="s">
        <v>393</v>
      </c>
      <c r="AF275" s="58" t="s">
        <v>394</v>
      </c>
      <c r="AG275" s="58"/>
      <c r="AH275" s="58" t="s">
        <v>398</v>
      </c>
      <c r="AI275" s="58"/>
    </row>
    <row r="276" spans="1:35" ht="45" x14ac:dyDescent="0.25">
      <c r="A276" s="57">
        <v>236</v>
      </c>
      <c r="B276" s="12" t="s">
        <v>520</v>
      </c>
      <c r="C276" s="97"/>
      <c r="D276" s="8"/>
      <c r="E276" s="47"/>
      <c r="F276" s="47"/>
      <c r="G276" s="8"/>
      <c r="H276" s="8"/>
      <c r="I276" s="8"/>
      <c r="J276" s="8"/>
      <c r="K276" s="58"/>
      <c r="L276" s="11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33"/>
      <c r="Z276" s="137">
        <f>AL20</f>
        <v>0.91300000000000003</v>
      </c>
      <c r="AA276" s="176" t="s">
        <v>399</v>
      </c>
      <c r="AB276" s="58" t="s">
        <v>400</v>
      </c>
      <c r="AC276" s="58"/>
      <c r="AD276" s="58" t="s">
        <v>401</v>
      </c>
      <c r="AE276" s="77" t="s">
        <v>402</v>
      </c>
      <c r="AF276" s="58" t="s">
        <v>403</v>
      </c>
      <c r="AG276" s="58"/>
      <c r="AH276" s="58" t="s">
        <v>404</v>
      </c>
      <c r="AI276" s="58"/>
    </row>
    <row r="277" spans="1:35" ht="45" x14ac:dyDescent="0.25">
      <c r="A277" s="261">
        <v>237</v>
      </c>
      <c r="B277" s="12" t="s">
        <v>521</v>
      </c>
      <c r="C277" s="97"/>
      <c r="D277" s="8"/>
      <c r="E277" s="47"/>
      <c r="F277" s="47"/>
      <c r="G277" s="8"/>
      <c r="H277" s="8"/>
      <c r="I277" s="8"/>
      <c r="J277" s="8"/>
      <c r="K277" s="58"/>
      <c r="L277" s="11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33"/>
      <c r="Z277" s="137">
        <f>AL25</f>
        <v>2.2770000000000001</v>
      </c>
      <c r="AA277" s="176" t="s">
        <v>405</v>
      </c>
      <c r="AB277" s="58"/>
      <c r="AC277" s="58" t="s">
        <v>75</v>
      </c>
      <c r="AD277" s="58" t="s">
        <v>406</v>
      </c>
      <c r="AE277" s="77" t="s">
        <v>407</v>
      </c>
      <c r="AF277" s="58" t="s">
        <v>408</v>
      </c>
      <c r="AG277" s="58"/>
      <c r="AH277" s="58" t="s">
        <v>409</v>
      </c>
      <c r="AI277" s="58"/>
    </row>
    <row r="278" spans="1:35" ht="15.75" x14ac:dyDescent="0.25">
      <c r="A278" s="57">
        <v>238</v>
      </c>
      <c r="B278" s="12" t="s">
        <v>522</v>
      </c>
      <c r="C278" s="97"/>
      <c r="D278" s="8"/>
      <c r="E278" s="47"/>
      <c r="F278" s="47"/>
      <c r="G278" s="8"/>
      <c r="H278" s="8"/>
      <c r="I278" s="8"/>
      <c r="J278" s="8"/>
      <c r="K278" s="58"/>
      <c r="L278" s="11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33"/>
      <c r="Z278" s="137">
        <f>AL22</f>
        <v>0.998</v>
      </c>
      <c r="AA278" s="176"/>
      <c r="AB278" s="58"/>
      <c r="AC278" s="58" t="s">
        <v>75</v>
      </c>
      <c r="AD278" s="58" t="s">
        <v>410</v>
      </c>
      <c r="AE278" s="77" t="s">
        <v>407</v>
      </c>
      <c r="AF278" s="58" t="s">
        <v>394</v>
      </c>
      <c r="AG278" s="58"/>
      <c r="AH278" s="58" t="s">
        <v>403</v>
      </c>
      <c r="AI278" s="58"/>
    </row>
    <row r="279" spans="1:35" ht="45" x14ac:dyDescent="0.25">
      <c r="A279" s="261">
        <v>239</v>
      </c>
      <c r="B279" s="12" t="s">
        <v>523</v>
      </c>
      <c r="C279" s="97"/>
      <c r="D279" s="8"/>
      <c r="E279" s="47"/>
      <c r="F279" s="47"/>
      <c r="G279" s="8"/>
      <c r="H279" s="8"/>
      <c r="I279" s="8"/>
      <c r="J279" s="8"/>
      <c r="K279" s="58"/>
      <c r="L279" s="11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33"/>
      <c r="Z279" s="137">
        <f>AL26+2*AL17+AL19+4*AL18</f>
        <v>5.4783200000000001</v>
      </c>
      <c r="AA279" s="176" t="s">
        <v>411</v>
      </c>
      <c r="AB279" s="58" t="s">
        <v>412</v>
      </c>
      <c r="AC279" s="58" t="s">
        <v>413</v>
      </c>
      <c r="AD279" s="58" t="s">
        <v>414</v>
      </c>
      <c r="AE279" s="77" t="s">
        <v>415</v>
      </c>
      <c r="AF279" s="58" t="s">
        <v>416</v>
      </c>
      <c r="AG279" s="58"/>
      <c r="AH279" s="58" t="s">
        <v>404</v>
      </c>
      <c r="AI279" s="58"/>
    </row>
    <row r="280" spans="1:35" ht="45" x14ac:dyDescent="0.25">
      <c r="A280" s="57">
        <v>240</v>
      </c>
      <c r="B280" s="12" t="s">
        <v>524</v>
      </c>
      <c r="C280" s="97"/>
      <c r="D280" s="8"/>
      <c r="E280" s="47"/>
      <c r="F280" s="47"/>
      <c r="G280" s="8"/>
      <c r="H280" s="8"/>
      <c r="I280" s="8"/>
      <c r="J280" s="8"/>
      <c r="K280" s="58"/>
      <c r="L280" s="11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33"/>
      <c r="Z280" s="137">
        <f>AL24+9*AL16+2*AL17+AL19+2*AL18</f>
        <v>15.844480000000001</v>
      </c>
      <c r="AA280" s="176" t="s">
        <v>411</v>
      </c>
      <c r="AB280" s="58" t="s">
        <v>417</v>
      </c>
      <c r="AC280" s="58" t="s">
        <v>75</v>
      </c>
      <c r="AD280" s="58" t="s">
        <v>418</v>
      </c>
      <c r="AE280" s="77" t="s">
        <v>415</v>
      </c>
      <c r="AF280" s="58" t="s">
        <v>80</v>
      </c>
      <c r="AG280" s="58"/>
      <c r="AH280" s="58" t="s">
        <v>419</v>
      </c>
      <c r="AI280" s="58"/>
    </row>
    <row r="281" spans="1:35" ht="45" x14ac:dyDescent="0.25">
      <c r="A281" s="261">
        <v>241</v>
      </c>
      <c r="B281" s="12" t="s">
        <v>527</v>
      </c>
      <c r="C281" s="97"/>
      <c r="D281" s="8"/>
      <c r="E281" s="47"/>
      <c r="F281" s="47"/>
      <c r="G281" s="8"/>
      <c r="H281" s="8"/>
      <c r="I281" s="8"/>
      <c r="J281" s="8"/>
      <c r="K281" s="58"/>
      <c r="L281" s="11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33"/>
      <c r="Z281" s="137">
        <f>4*AL17+2*AL19+6*AL18+7*AL16+AL25+AL24</f>
        <v>17.986920000000001</v>
      </c>
      <c r="AA281" s="176" t="s">
        <v>411</v>
      </c>
      <c r="AB281" s="58" t="s">
        <v>420</v>
      </c>
      <c r="AC281" s="58" t="s">
        <v>108</v>
      </c>
      <c r="AD281" s="58" t="s">
        <v>421</v>
      </c>
      <c r="AE281" s="77" t="s">
        <v>415</v>
      </c>
      <c r="AF281" s="58" t="s">
        <v>422</v>
      </c>
      <c r="AG281" s="58"/>
      <c r="AH281" s="58" t="s">
        <v>423</v>
      </c>
      <c r="AI281" s="58"/>
    </row>
    <row r="282" spans="1:35" ht="15.75" x14ac:dyDescent="0.25">
      <c r="A282" s="95"/>
      <c r="B282" s="12"/>
      <c r="C282" s="97"/>
      <c r="D282" s="8"/>
      <c r="E282" s="47"/>
      <c r="F282" s="47"/>
      <c r="G282" s="8"/>
      <c r="H282" s="8"/>
      <c r="I282" s="8"/>
      <c r="J282" s="8"/>
      <c r="K282" s="58"/>
      <c r="L282" s="11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33"/>
      <c r="AA282" s="176"/>
      <c r="AB282" s="58"/>
      <c r="AC282" s="58"/>
      <c r="AD282" s="58"/>
      <c r="AE282" s="77"/>
      <c r="AF282" s="58"/>
      <c r="AG282" s="58"/>
      <c r="AH282" s="58"/>
      <c r="AI282" s="58"/>
    </row>
    <row r="283" spans="1:35" ht="15.75" x14ac:dyDescent="0.25">
      <c r="A283" s="95"/>
      <c r="B283" s="12"/>
      <c r="C283" s="97"/>
      <c r="D283" s="8"/>
      <c r="E283" s="47"/>
      <c r="F283" s="47"/>
      <c r="G283" s="8"/>
      <c r="H283" s="8"/>
      <c r="I283" s="8"/>
      <c r="J283" s="8"/>
      <c r="K283" s="58"/>
      <c r="L283" s="11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33"/>
      <c r="AA283" s="176"/>
      <c r="AB283" s="58"/>
      <c r="AC283" s="58"/>
      <c r="AD283" s="58"/>
      <c r="AE283" s="77"/>
      <c r="AF283" s="58"/>
      <c r="AG283" s="58"/>
      <c r="AH283" s="58"/>
      <c r="AI283" s="58"/>
    </row>
    <row r="284" spans="1:35" ht="15.75" x14ac:dyDescent="0.25">
      <c r="A284" s="95"/>
      <c r="B284" s="12"/>
      <c r="C284" s="97"/>
      <c r="D284" s="8"/>
      <c r="E284" s="47"/>
      <c r="F284" s="47"/>
      <c r="G284" s="8"/>
      <c r="H284" s="8"/>
      <c r="I284" s="8"/>
      <c r="J284" s="8"/>
      <c r="K284" s="58"/>
      <c r="L284" s="11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33"/>
      <c r="AA284" s="176"/>
      <c r="AB284" s="58"/>
      <c r="AC284" s="58"/>
      <c r="AD284" s="58"/>
      <c r="AE284" s="77"/>
      <c r="AF284" s="58"/>
      <c r="AG284" s="58"/>
      <c r="AH284" s="58"/>
      <c r="AI284" s="58"/>
    </row>
    <row r="285" spans="1:35" ht="15.75" x14ac:dyDescent="0.25">
      <c r="A285" s="95"/>
      <c r="B285" s="12"/>
      <c r="C285" s="97"/>
      <c r="D285" s="8"/>
      <c r="E285" s="47"/>
      <c r="F285" s="47"/>
      <c r="G285" s="8"/>
      <c r="H285" s="8"/>
      <c r="I285" s="8"/>
      <c r="J285" s="8"/>
      <c r="K285" s="58"/>
      <c r="L285" s="11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33"/>
      <c r="Z285" s="213">
        <f>SUM(Z24:Z281)</f>
        <v>1462.3000499999994</v>
      </c>
      <c r="AA285" s="176"/>
      <c r="AB285" s="58"/>
      <c r="AC285" s="58"/>
      <c r="AD285" s="58"/>
      <c r="AE285" s="77"/>
      <c r="AF285" s="58"/>
      <c r="AG285" s="58"/>
      <c r="AH285" s="58"/>
      <c r="AI285" s="58"/>
    </row>
    <row r="286" spans="1:35" ht="15.75" x14ac:dyDescent="0.25">
      <c r="A286" s="95"/>
      <c r="B286" s="12"/>
      <c r="C286" s="97"/>
      <c r="D286" s="8"/>
      <c r="E286" s="47"/>
      <c r="F286" s="47"/>
      <c r="G286" s="8"/>
      <c r="H286" s="8"/>
      <c r="I286" s="8"/>
      <c r="J286" s="8"/>
      <c r="K286" s="58"/>
      <c r="L286" s="11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33"/>
      <c r="AA286" s="176"/>
      <c r="AB286" s="58"/>
      <c r="AC286" s="58"/>
      <c r="AD286" s="58"/>
      <c r="AE286" s="77"/>
      <c r="AF286" s="58"/>
      <c r="AG286" s="58"/>
      <c r="AH286" s="58"/>
      <c r="AI286" s="58"/>
    </row>
    <row r="287" spans="1:35" ht="15.75" x14ac:dyDescent="0.25">
      <c r="A287" s="95"/>
      <c r="B287" s="12"/>
      <c r="C287" s="97"/>
      <c r="D287" s="8"/>
      <c r="E287" s="47"/>
      <c r="F287" s="47"/>
      <c r="G287" s="8"/>
      <c r="H287" s="8"/>
      <c r="I287" s="8"/>
      <c r="J287" s="8"/>
      <c r="K287" s="58"/>
      <c r="L287" s="11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33"/>
      <c r="AA287" s="176"/>
      <c r="AB287" s="58"/>
      <c r="AC287" s="58"/>
      <c r="AD287" s="58"/>
      <c r="AE287" s="77"/>
      <c r="AF287" s="58"/>
      <c r="AG287" s="58"/>
      <c r="AH287" s="58"/>
      <c r="AI287" s="58"/>
    </row>
    <row r="288" spans="1:35" ht="15.75" x14ac:dyDescent="0.25">
      <c r="A288" s="95"/>
      <c r="B288" s="12"/>
      <c r="C288" s="97"/>
      <c r="D288" s="8"/>
      <c r="E288" s="47"/>
      <c r="F288" s="47"/>
      <c r="G288" s="8"/>
      <c r="H288" s="8"/>
      <c r="I288" s="8"/>
      <c r="J288" s="8"/>
      <c r="K288" s="58"/>
      <c r="L288" s="11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33"/>
      <c r="AA288" s="176"/>
      <c r="AB288" s="58"/>
      <c r="AC288" s="58"/>
      <c r="AD288" s="58"/>
      <c r="AE288" s="77"/>
      <c r="AF288" s="58"/>
      <c r="AG288" s="58"/>
      <c r="AH288" s="58"/>
      <c r="AI288" s="58"/>
    </row>
    <row r="289" spans="1:35" ht="15.75" x14ac:dyDescent="0.25">
      <c r="A289" s="95"/>
      <c r="B289" s="12"/>
      <c r="C289" s="97"/>
      <c r="D289" s="8"/>
      <c r="E289" s="47"/>
      <c r="F289" s="47"/>
      <c r="G289" s="8"/>
      <c r="H289" s="8"/>
      <c r="I289" s="8"/>
      <c r="J289" s="8"/>
      <c r="K289" s="58"/>
      <c r="L289" s="11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33"/>
      <c r="AA289" s="176"/>
      <c r="AB289" s="58"/>
      <c r="AC289" s="58"/>
      <c r="AD289" s="58"/>
      <c r="AE289" s="77"/>
      <c r="AF289" s="58"/>
      <c r="AG289" s="58"/>
      <c r="AH289" s="58"/>
      <c r="AI289" s="58"/>
    </row>
    <row r="290" spans="1:35" ht="15.75" x14ac:dyDescent="0.25">
      <c r="A290" s="95"/>
      <c r="B290" s="12"/>
      <c r="C290" s="97"/>
      <c r="D290" s="8"/>
      <c r="E290" s="47"/>
      <c r="F290" s="47"/>
      <c r="G290" s="8"/>
      <c r="H290" s="8"/>
      <c r="I290" s="8"/>
      <c r="J290" s="8"/>
      <c r="K290" s="58"/>
      <c r="L290" s="11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33"/>
      <c r="AA290" s="176"/>
      <c r="AB290" s="58"/>
      <c r="AC290" s="58"/>
      <c r="AD290" s="58"/>
      <c r="AE290" s="77"/>
      <c r="AF290" s="58"/>
      <c r="AG290" s="58"/>
      <c r="AH290" s="58"/>
      <c r="AI290" s="58"/>
    </row>
    <row r="291" spans="1:35" ht="15.75" x14ac:dyDescent="0.25">
      <c r="A291" s="95"/>
      <c r="B291" s="12"/>
      <c r="C291" s="97"/>
      <c r="D291" s="8"/>
      <c r="E291" s="47"/>
      <c r="F291" s="47"/>
      <c r="G291" s="8"/>
      <c r="H291" s="8"/>
      <c r="I291" s="8"/>
      <c r="J291" s="8"/>
      <c r="K291" s="58"/>
      <c r="L291" s="11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33"/>
      <c r="AA291" s="176"/>
      <c r="AB291" s="58"/>
      <c r="AC291" s="58"/>
      <c r="AD291" s="58"/>
      <c r="AE291" s="77"/>
      <c r="AF291" s="58"/>
      <c r="AG291" s="58"/>
      <c r="AH291" s="58"/>
      <c r="AI291" s="58"/>
    </row>
    <row r="292" spans="1:35" ht="15.75" x14ac:dyDescent="0.25">
      <c r="A292" s="95"/>
      <c r="B292" s="12"/>
      <c r="C292" s="97"/>
      <c r="D292" s="8"/>
      <c r="E292" s="47"/>
      <c r="F292" s="47"/>
      <c r="G292" s="8"/>
      <c r="H292" s="8"/>
      <c r="I292" s="8"/>
      <c r="J292" s="8"/>
      <c r="K292" s="58"/>
      <c r="L292" s="11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33"/>
      <c r="AA292" s="176"/>
      <c r="AB292" s="58"/>
      <c r="AC292" s="58"/>
      <c r="AD292" s="58"/>
      <c r="AE292" s="77"/>
      <c r="AF292" s="58"/>
      <c r="AG292" s="58"/>
      <c r="AH292" s="58"/>
      <c r="AI292" s="58"/>
    </row>
    <row r="293" spans="1:35" ht="15.75" x14ac:dyDescent="0.25">
      <c r="A293" s="95"/>
      <c r="B293" s="12"/>
      <c r="C293" s="97"/>
      <c r="D293" s="8"/>
      <c r="E293" s="47"/>
      <c r="F293" s="47"/>
      <c r="G293" s="8"/>
      <c r="H293" s="8"/>
      <c r="I293" s="8"/>
      <c r="J293" s="8"/>
      <c r="K293" s="58"/>
      <c r="L293" s="11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33"/>
      <c r="AA293" s="176"/>
      <c r="AB293" s="58"/>
      <c r="AC293" s="58"/>
      <c r="AD293" s="58"/>
      <c r="AE293" s="77"/>
      <c r="AF293" s="58"/>
      <c r="AG293" s="58"/>
      <c r="AH293" s="58"/>
      <c r="AI293" s="58"/>
    </row>
    <row r="294" spans="1:35" ht="15.75" x14ac:dyDescent="0.25">
      <c r="A294" s="95"/>
      <c r="B294" s="12"/>
      <c r="C294" s="97"/>
      <c r="D294" s="8"/>
      <c r="E294" s="47"/>
      <c r="F294" s="47"/>
      <c r="G294" s="8"/>
      <c r="H294" s="8"/>
      <c r="I294" s="8"/>
      <c r="J294" s="8"/>
      <c r="K294" s="58"/>
      <c r="L294" s="11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33"/>
      <c r="AA294" s="176"/>
      <c r="AB294" s="58"/>
      <c r="AC294" s="58"/>
      <c r="AD294" s="58"/>
      <c r="AE294" s="77"/>
      <c r="AF294" s="58"/>
      <c r="AG294" s="58"/>
      <c r="AH294" s="58"/>
      <c r="AI294" s="58"/>
    </row>
    <row r="295" spans="1:35" ht="15.75" x14ac:dyDescent="0.25">
      <c r="A295" s="95"/>
      <c r="B295" s="12"/>
      <c r="C295" s="97"/>
      <c r="D295" s="8"/>
      <c r="E295" s="47"/>
      <c r="F295" s="47"/>
      <c r="G295" s="8"/>
      <c r="H295" s="8"/>
      <c r="I295" s="8"/>
      <c r="J295" s="8"/>
      <c r="K295" s="58"/>
      <c r="L295" s="11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33"/>
      <c r="AA295" s="176"/>
      <c r="AB295" s="58"/>
      <c r="AC295" s="58"/>
      <c r="AD295" s="58"/>
      <c r="AE295" s="77"/>
      <c r="AF295" s="58"/>
      <c r="AG295" s="58"/>
      <c r="AH295" s="58"/>
      <c r="AI295" s="58"/>
    </row>
    <row r="296" spans="1:35" ht="15.75" x14ac:dyDescent="0.25">
      <c r="A296" s="95"/>
      <c r="B296" s="12"/>
      <c r="C296" s="97"/>
      <c r="D296" s="8"/>
      <c r="E296" s="47"/>
      <c r="F296" s="47"/>
      <c r="G296" s="8"/>
      <c r="H296" s="8"/>
      <c r="I296" s="8"/>
      <c r="J296" s="8"/>
      <c r="K296" s="58"/>
      <c r="L296" s="11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33"/>
      <c r="AA296" s="176"/>
      <c r="AB296" s="58"/>
      <c r="AC296" s="58"/>
      <c r="AD296" s="58"/>
      <c r="AE296" s="77"/>
      <c r="AF296" s="58"/>
      <c r="AG296" s="58"/>
      <c r="AH296" s="58"/>
      <c r="AI296" s="58"/>
    </row>
    <row r="297" spans="1:35" ht="15.75" x14ac:dyDescent="0.25">
      <c r="A297" s="95"/>
      <c r="B297" s="12"/>
      <c r="C297" s="97"/>
      <c r="D297" s="8"/>
      <c r="E297" s="47"/>
      <c r="F297" s="47"/>
      <c r="G297" s="8"/>
      <c r="H297" s="8"/>
      <c r="I297" s="8"/>
      <c r="J297" s="8"/>
      <c r="K297" s="58"/>
      <c r="L297" s="11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33"/>
      <c r="AA297" s="176"/>
      <c r="AB297" s="58"/>
      <c r="AC297" s="58"/>
      <c r="AD297" s="58"/>
      <c r="AE297" s="77"/>
      <c r="AF297" s="58"/>
      <c r="AG297" s="58"/>
      <c r="AH297" s="58"/>
      <c r="AI297" s="58"/>
    </row>
    <row r="298" spans="1:35" ht="15.75" x14ac:dyDescent="0.25">
      <c r="A298" s="95"/>
      <c r="B298" s="12"/>
      <c r="C298" s="97"/>
      <c r="D298" s="8"/>
      <c r="E298" s="47"/>
      <c r="F298" s="47"/>
      <c r="G298" s="8"/>
      <c r="H298" s="8"/>
      <c r="I298" s="8"/>
      <c r="J298" s="8"/>
      <c r="K298" s="58"/>
      <c r="L298" s="11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33"/>
      <c r="AA298" s="176"/>
      <c r="AB298" s="58"/>
      <c r="AC298" s="58"/>
      <c r="AD298" s="58"/>
      <c r="AE298" s="77"/>
      <c r="AF298" s="58"/>
      <c r="AG298" s="58"/>
      <c r="AH298" s="58"/>
      <c r="AI298" s="58"/>
    </row>
    <row r="299" spans="1:35" ht="15.75" x14ac:dyDescent="0.25">
      <c r="A299" s="95"/>
      <c r="B299" s="12"/>
      <c r="C299" s="97"/>
      <c r="D299" s="8"/>
      <c r="E299" s="47"/>
      <c r="F299" s="47"/>
      <c r="G299" s="8"/>
      <c r="H299" s="8"/>
      <c r="I299" s="8"/>
      <c r="J299" s="8"/>
      <c r="K299" s="58"/>
      <c r="L299" s="11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33"/>
      <c r="AA299" s="176"/>
      <c r="AB299" s="58"/>
      <c r="AC299" s="58"/>
      <c r="AD299" s="58"/>
      <c r="AE299" s="77"/>
      <c r="AF299" s="58"/>
      <c r="AG299" s="58"/>
      <c r="AH299" s="58"/>
      <c r="AI299" s="58"/>
    </row>
    <row r="300" spans="1:35" ht="15.75" x14ac:dyDescent="0.25">
      <c r="A300" s="95"/>
      <c r="B300" s="12"/>
      <c r="C300" s="97"/>
      <c r="D300" s="8"/>
      <c r="E300" s="47"/>
      <c r="F300" s="47"/>
      <c r="G300" s="8"/>
      <c r="H300" s="8"/>
      <c r="I300" s="8"/>
      <c r="J300" s="8"/>
      <c r="K300" s="58"/>
      <c r="L300" s="11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33"/>
      <c r="AA300" s="176"/>
      <c r="AB300" s="58"/>
      <c r="AC300" s="58"/>
      <c r="AD300" s="58"/>
      <c r="AE300" s="77"/>
      <c r="AF300" s="58"/>
      <c r="AG300" s="58"/>
      <c r="AH300" s="58"/>
      <c r="AI300" s="58"/>
    </row>
    <row r="301" spans="1:35" ht="15.75" x14ac:dyDescent="0.25">
      <c r="A301" s="95"/>
      <c r="B301" s="12"/>
      <c r="C301" s="97"/>
      <c r="D301" s="8"/>
      <c r="E301" s="47"/>
      <c r="F301" s="47"/>
      <c r="G301" s="8"/>
      <c r="H301" s="8"/>
      <c r="I301" s="8"/>
      <c r="J301" s="8"/>
      <c r="K301" s="58"/>
      <c r="L301" s="11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33"/>
      <c r="AA301" s="176"/>
      <c r="AB301" s="58"/>
      <c r="AC301" s="58"/>
      <c r="AD301" s="58"/>
      <c r="AE301" s="77"/>
      <c r="AF301" s="58"/>
      <c r="AG301" s="58"/>
      <c r="AH301" s="58"/>
      <c r="AI301" s="58"/>
    </row>
    <row r="302" spans="1:35" ht="15.75" x14ac:dyDescent="0.25">
      <c r="A302" s="95"/>
      <c r="B302" s="12"/>
      <c r="C302" s="97"/>
      <c r="D302" s="8"/>
      <c r="E302" s="47"/>
      <c r="F302" s="47"/>
      <c r="G302" s="8"/>
      <c r="H302" s="8"/>
      <c r="I302" s="8"/>
      <c r="J302" s="8"/>
      <c r="K302" s="58"/>
      <c r="L302" s="11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33"/>
      <c r="AA302" s="176"/>
      <c r="AB302" s="58"/>
      <c r="AC302" s="58"/>
      <c r="AD302" s="58"/>
      <c r="AE302" s="77"/>
      <c r="AF302" s="58"/>
      <c r="AG302" s="58"/>
      <c r="AH302" s="58"/>
      <c r="AI302" s="58"/>
    </row>
    <row r="303" spans="1:35" ht="15.75" x14ac:dyDescent="0.25">
      <c r="A303" s="95"/>
      <c r="B303" s="12"/>
      <c r="C303" s="97"/>
      <c r="D303" s="8"/>
      <c r="E303" s="47"/>
      <c r="F303" s="47"/>
      <c r="G303" s="8"/>
      <c r="H303" s="8"/>
      <c r="I303" s="8"/>
      <c r="J303" s="8"/>
      <c r="K303" s="59"/>
      <c r="L303" s="11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33"/>
      <c r="AA303" s="176"/>
      <c r="AB303" s="58"/>
      <c r="AC303" s="59"/>
      <c r="AD303" s="59"/>
      <c r="AE303" s="78"/>
      <c r="AF303" s="59"/>
      <c r="AG303" s="58"/>
      <c r="AH303" s="58"/>
      <c r="AI303" s="58"/>
    </row>
    <row r="304" spans="1:35" ht="15.75" x14ac:dyDescent="0.25">
      <c r="B304" s="103"/>
      <c r="K304" s="59"/>
      <c r="AA304" s="177"/>
      <c r="AB304" s="58"/>
      <c r="AC304" s="59"/>
      <c r="AD304" s="59"/>
      <c r="AE304" s="78"/>
    </row>
    <row r="305" spans="2:31" ht="15.75" x14ac:dyDescent="0.25">
      <c r="B305" s="51"/>
      <c r="K305" s="59"/>
      <c r="AA305" s="177"/>
      <c r="AB305" s="58"/>
      <c r="AC305" s="59"/>
      <c r="AD305" s="59"/>
      <c r="AE305" s="78"/>
    </row>
    <row r="306" spans="2:31" ht="15.75" x14ac:dyDescent="0.25">
      <c r="B306" s="51"/>
      <c r="K306" s="59"/>
      <c r="AA306" s="176"/>
      <c r="AB306" s="58"/>
      <c r="AC306" s="59"/>
      <c r="AD306" s="59"/>
      <c r="AE306" s="78"/>
    </row>
    <row r="307" spans="2:31" ht="15.75" x14ac:dyDescent="0.25">
      <c r="B307" s="51"/>
      <c r="K307" s="59"/>
      <c r="AA307" s="176"/>
      <c r="AB307" s="58"/>
      <c r="AC307" s="59"/>
      <c r="AD307" s="59"/>
      <c r="AE307" s="78"/>
    </row>
    <row r="308" spans="2:31" ht="15.75" x14ac:dyDescent="0.25">
      <c r="B308" s="51"/>
      <c r="K308" s="59"/>
      <c r="AA308" s="176"/>
      <c r="AB308" s="58"/>
      <c r="AC308" s="59"/>
      <c r="AD308" s="59"/>
      <c r="AE308" s="78"/>
    </row>
    <row r="309" spans="2:31" ht="15.75" x14ac:dyDescent="0.25">
      <c r="B309" s="51"/>
      <c r="K309" s="59"/>
      <c r="AA309" s="176"/>
      <c r="AB309" s="58"/>
      <c r="AC309" s="59"/>
      <c r="AD309" s="59"/>
      <c r="AE309" s="78"/>
    </row>
    <row r="310" spans="2:31" ht="15.75" x14ac:dyDescent="0.25">
      <c r="B310" s="51"/>
      <c r="K310" s="59"/>
      <c r="AA310" s="176"/>
      <c r="AB310" s="58"/>
      <c r="AC310" s="59"/>
      <c r="AD310" s="59"/>
      <c r="AE310" s="78"/>
    </row>
    <row r="311" spans="2:31" ht="15.75" x14ac:dyDescent="0.25">
      <c r="B311" s="51"/>
      <c r="K311" s="59"/>
      <c r="AA311" s="176"/>
      <c r="AB311" s="58"/>
      <c r="AC311" s="59"/>
      <c r="AD311" s="59"/>
      <c r="AE311" s="78"/>
    </row>
    <row r="312" spans="2:31" ht="15.75" x14ac:dyDescent="0.25">
      <c r="B312" s="51"/>
      <c r="K312" s="59"/>
      <c r="AA312" s="176"/>
      <c r="AB312" s="58"/>
      <c r="AC312" s="59"/>
      <c r="AD312" s="59"/>
      <c r="AE312" s="78"/>
    </row>
    <row r="313" spans="2:31" ht="15.75" x14ac:dyDescent="0.25">
      <c r="B313" s="51"/>
      <c r="K313" s="59"/>
      <c r="AA313" s="178"/>
      <c r="AB313" s="58"/>
      <c r="AC313" s="59"/>
      <c r="AD313" s="59"/>
      <c r="AE313" s="78"/>
    </row>
    <row r="314" spans="2:31" ht="15.75" x14ac:dyDescent="0.25">
      <c r="B314" s="51"/>
      <c r="K314" s="59"/>
      <c r="AA314" s="176"/>
      <c r="AB314" s="58"/>
      <c r="AC314" s="59"/>
      <c r="AD314" s="59"/>
      <c r="AE314" s="78"/>
    </row>
    <row r="315" spans="2:31" ht="15.75" x14ac:dyDescent="0.25">
      <c r="B315" s="51"/>
      <c r="K315" s="59"/>
      <c r="AA315" s="176"/>
      <c r="AB315" s="58"/>
      <c r="AC315" s="59"/>
      <c r="AD315" s="59"/>
      <c r="AE315" s="78"/>
    </row>
    <row r="316" spans="2:31" ht="15.75" x14ac:dyDescent="0.25">
      <c r="B316" s="51"/>
      <c r="K316" s="59"/>
      <c r="AA316" s="176"/>
      <c r="AB316" s="58"/>
      <c r="AC316" s="59"/>
      <c r="AD316" s="59"/>
      <c r="AE316" s="78"/>
    </row>
    <row r="317" spans="2:31" ht="15.75" x14ac:dyDescent="0.25">
      <c r="B317" s="51"/>
      <c r="K317" s="59"/>
      <c r="AA317" s="176"/>
      <c r="AB317" s="58"/>
      <c r="AC317" s="59"/>
      <c r="AD317" s="59"/>
      <c r="AE317" s="78"/>
    </row>
    <row r="318" spans="2:31" ht="15.75" x14ac:dyDescent="0.25">
      <c r="B318" s="51"/>
      <c r="K318" s="59"/>
      <c r="AA318" s="176"/>
      <c r="AB318" s="58"/>
      <c r="AC318" s="59"/>
      <c r="AD318" s="59"/>
      <c r="AE318" s="78"/>
    </row>
    <row r="319" spans="2:31" ht="15.75" x14ac:dyDescent="0.25">
      <c r="B319" s="51"/>
      <c r="K319" s="59"/>
      <c r="AA319" s="176"/>
      <c r="AB319" s="58"/>
      <c r="AC319" s="59"/>
      <c r="AD319" s="59"/>
      <c r="AE319" s="78"/>
    </row>
    <row r="320" spans="2:31" ht="15.75" x14ac:dyDescent="0.25">
      <c r="B320" s="51"/>
      <c r="K320" s="59"/>
      <c r="AA320" s="176"/>
      <c r="AB320" s="58"/>
      <c r="AC320" s="59"/>
      <c r="AD320" s="59"/>
      <c r="AE320" s="78"/>
    </row>
    <row r="321" spans="2:31" ht="15.75" x14ac:dyDescent="0.25">
      <c r="B321" s="51"/>
      <c r="K321" s="59"/>
      <c r="AA321" s="176"/>
      <c r="AB321" s="58"/>
      <c r="AC321" s="59"/>
      <c r="AD321" s="59"/>
      <c r="AE321" s="78"/>
    </row>
    <row r="322" spans="2:31" ht="15.75" x14ac:dyDescent="0.25">
      <c r="B322" s="51"/>
      <c r="K322" s="59"/>
      <c r="AA322" s="176"/>
      <c r="AB322" s="58"/>
      <c r="AC322" s="59"/>
      <c r="AD322" s="59"/>
      <c r="AE322" s="78"/>
    </row>
    <row r="323" spans="2:31" ht="15.75" x14ac:dyDescent="0.25">
      <c r="B323" s="51"/>
      <c r="K323" s="59"/>
      <c r="AA323" s="176"/>
      <c r="AB323" s="58"/>
      <c r="AC323" s="59"/>
      <c r="AD323" s="59"/>
      <c r="AE323" s="78"/>
    </row>
    <row r="324" spans="2:31" ht="15.75" x14ac:dyDescent="0.25">
      <c r="B324" s="51"/>
      <c r="K324" s="59"/>
      <c r="AA324" s="176"/>
      <c r="AB324" s="58"/>
      <c r="AC324" s="59"/>
      <c r="AD324" s="59"/>
      <c r="AE324" s="78"/>
    </row>
    <row r="325" spans="2:31" ht="15.75" x14ac:dyDescent="0.25">
      <c r="B325" s="51"/>
      <c r="K325" s="59"/>
      <c r="AA325" s="176"/>
      <c r="AB325" s="58"/>
      <c r="AC325" s="59"/>
      <c r="AD325" s="59"/>
      <c r="AE325" s="78"/>
    </row>
    <row r="326" spans="2:31" ht="15.75" x14ac:dyDescent="0.25">
      <c r="B326" s="51"/>
      <c r="K326" s="59"/>
      <c r="AA326" s="176"/>
      <c r="AB326" s="58"/>
      <c r="AC326" s="59"/>
      <c r="AD326" s="59"/>
      <c r="AE326" s="78"/>
    </row>
    <row r="327" spans="2:31" ht="15.75" x14ac:dyDescent="0.25">
      <c r="B327" s="51"/>
      <c r="K327" s="59"/>
      <c r="AA327" s="176"/>
      <c r="AB327" s="58"/>
      <c r="AC327" s="59"/>
      <c r="AD327" s="59"/>
      <c r="AE327" s="78"/>
    </row>
    <row r="328" spans="2:31" ht="15.75" x14ac:dyDescent="0.25">
      <c r="B328" s="51"/>
      <c r="K328" s="59"/>
      <c r="AA328" s="176"/>
      <c r="AB328" s="58"/>
      <c r="AC328" s="59"/>
      <c r="AD328" s="59"/>
      <c r="AE328" s="78"/>
    </row>
    <row r="329" spans="2:31" ht="15.75" x14ac:dyDescent="0.25">
      <c r="B329" s="51"/>
      <c r="K329" s="59"/>
      <c r="AA329" s="176"/>
      <c r="AB329" s="58"/>
      <c r="AC329" s="59"/>
      <c r="AD329" s="59"/>
      <c r="AE329" s="78"/>
    </row>
    <row r="330" spans="2:31" ht="15.75" x14ac:dyDescent="0.25">
      <c r="B330" s="51"/>
      <c r="K330" s="59"/>
      <c r="AA330" s="176"/>
      <c r="AB330" s="58"/>
      <c r="AC330" s="59"/>
      <c r="AD330" s="59"/>
      <c r="AE330" s="78"/>
    </row>
    <row r="331" spans="2:31" ht="15.75" x14ac:dyDescent="0.25">
      <c r="B331" s="51"/>
      <c r="K331" s="59"/>
      <c r="AA331" s="176"/>
      <c r="AB331" s="58"/>
      <c r="AC331" s="59"/>
      <c r="AD331" s="59"/>
      <c r="AE331" s="78"/>
    </row>
    <row r="332" spans="2:31" ht="15.75" x14ac:dyDescent="0.25">
      <c r="B332" s="51"/>
      <c r="K332" s="59"/>
      <c r="AA332" s="176"/>
      <c r="AB332" s="58"/>
      <c r="AC332" s="59"/>
      <c r="AD332" s="59"/>
      <c r="AE332" s="78"/>
    </row>
    <row r="333" spans="2:31" ht="15.75" x14ac:dyDescent="0.25">
      <c r="B333" s="51"/>
      <c r="K333" s="59"/>
      <c r="AA333" s="176"/>
      <c r="AB333" s="58"/>
      <c r="AC333" s="59"/>
      <c r="AD333" s="59"/>
      <c r="AE333" s="78"/>
    </row>
    <row r="334" spans="2:31" ht="15.75" x14ac:dyDescent="0.25">
      <c r="B334" s="51"/>
      <c r="K334" s="59"/>
      <c r="AA334" s="176"/>
      <c r="AB334" s="58"/>
      <c r="AC334" s="59"/>
      <c r="AD334" s="59"/>
      <c r="AE334" s="78"/>
    </row>
    <row r="335" spans="2:31" ht="15.75" x14ac:dyDescent="0.25">
      <c r="B335" s="51"/>
      <c r="K335" s="59"/>
      <c r="AA335" s="176"/>
      <c r="AB335" s="58"/>
      <c r="AC335" s="59"/>
      <c r="AD335" s="59"/>
      <c r="AE335" s="78"/>
    </row>
    <row r="336" spans="2:31" ht="15.75" x14ac:dyDescent="0.25">
      <c r="B336" s="51"/>
      <c r="K336" s="59"/>
      <c r="AA336" s="176"/>
      <c r="AB336" s="58"/>
      <c r="AC336" s="59"/>
      <c r="AD336" s="59"/>
      <c r="AE336" s="78"/>
    </row>
    <row r="337" spans="2:31" ht="15.75" x14ac:dyDescent="0.25">
      <c r="B337" s="51"/>
      <c r="K337" s="59"/>
      <c r="AA337" s="176"/>
      <c r="AB337" s="58"/>
      <c r="AC337" s="59"/>
      <c r="AD337" s="59"/>
      <c r="AE337" s="78"/>
    </row>
    <row r="338" spans="2:31" ht="15.75" x14ac:dyDescent="0.25">
      <c r="B338" s="51"/>
      <c r="K338" s="59"/>
      <c r="AA338" s="176"/>
      <c r="AB338" s="58"/>
      <c r="AC338" s="59"/>
      <c r="AD338" s="59"/>
      <c r="AE338" s="78"/>
    </row>
    <row r="339" spans="2:31" ht="15.75" x14ac:dyDescent="0.25">
      <c r="B339" s="51"/>
      <c r="K339" s="59"/>
      <c r="AA339" s="176"/>
      <c r="AB339" s="58"/>
      <c r="AC339" s="59"/>
      <c r="AD339" s="59"/>
      <c r="AE339" s="78"/>
    </row>
    <row r="340" spans="2:31" ht="15.75" x14ac:dyDescent="0.25">
      <c r="B340" s="51"/>
      <c r="K340" s="59"/>
      <c r="AA340" s="176"/>
      <c r="AB340" s="58"/>
      <c r="AC340" s="59"/>
      <c r="AD340" s="59"/>
      <c r="AE340" s="78"/>
    </row>
    <row r="341" spans="2:31" ht="15.75" x14ac:dyDescent="0.25">
      <c r="B341" s="51"/>
      <c r="K341" s="59"/>
      <c r="AA341" s="176"/>
      <c r="AB341" s="58"/>
      <c r="AC341" s="59"/>
      <c r="AD341" s="59"/>
      <c r="AE341" s="78"/>
    </row>
    <row r="342" spans="2:31" ht="15.75" x14ac:dyDescent="0.25">
      <c r="B342" s="51"/>
      <c r="K342" s="59"/>
      <c r="AA342" s="176"/>
      <c r="AB342" s="58"/>
      <c r="AC342" s="59"/>
      <c r="AD342" s="59"/>
      <c r="AE342" s="78"/>
    </row>
    <row r="343" spans="2:31" ht="15.75" x14ac:dyDescent="0.25">
      <c r="B343" s="51"/>
      <c r="K343" s="59"/>
      <c r="AA343" s="176"/>
      <c r="AB343" s="58"/>
      <c r="AC343" s="59"/>
      <c r="AD343" s="59"/>
      <c r="AE343" s="78"/>
    </row>
    <row r="344" spans="2:31" ht="15.75" x14ac:dyDescent="0.25">
      <c r="B344" s="51"/>
      <c r="K344" s="59"/>
      <c r="AA344" s="176"/>
      <c r="AB344" s="58"/>
      <c r="AC344" s="59"/>
      <c r="AD344" s="59"/>
      <c r="AE344" s="78"/>
    </row>
    <row r="345" spans="2:31" ht="15.75" x14ac:dyDescent="0.25">
      <c r="B345" s="51"/>
      <c r="K345" s="59"/>
      <c r="AA345" s="176"/>
      <c r="AB345" s="58"/>
      <c r="AC345" s="59"/>
      <c r="AD345" s="59"/>
      <c r="AE345" s="78"/>
    </row>
    <row r="346" spans="2:31" ht="15.75" x14ac:dyDescent="0.25">
      <c r="B346" s="51"/>
      <c r="K346" s="59"/>
      <c r="AA346" s="176"/>
      <c r="AB346" s="58"/>
      <c r="AC346" s="59"/>
      <c r="AD346" s="59"/>
      <c r="AE346" s="78"/>
    </row>
    <row r="347" spans="2:31" ht="15.75" x14ac:dyDescent="0.25">
      <c r="B347" s="51"/>
      <c r="K347" s="59"/>
      <c r="AA347" s="176"/>
      <c r="AB347" s="58"/>
      <c r="AC347" s="59"/>
      <c r="AD347" s="59"/>
      <c r="AE347" s="78"/>
    </row>
    <row r="348" spans="2:31" ht="15.75" x14ac:dyDescent="0.25">
      <c r="B348" s="51"/>
      <c r="K348" s="59"/>
      <c r="AA348" s="176"/>
      <c r="AB348" s="58"/>
      <c r="AC348" s="59"/>
      <c r="AD348" s="59"/>
      <c r="AE348" s="78"/>
    </row>
    <row r="349" spans="2:31" ht="15.75" x14ac:dyDescent="0.25">
      <c r="B349" s="51"/>
      <c r="K349" s="59"/>
      <c r="AA349" s="176"/>
      <c r="AB349" s="58"/>
      <c r="AC349" s="59"/>
      <c r="AD349" s="59"/>
      <c r="AE349" s="78"/>
    </row>
    <row r="350" spans="2:31" ht="15.75" x14ac:dyDescent="0.25">
      <c r="B350" s="51"/>
      <c r="K350" s="59"/>
      <c r="AA350" s="176"/>
      <c r="AB350" s="58"/>
      <c r="AC350" s="59"/>
      <c r="AD350" s="59"/>
      <c r="AE350" s="78"/>
    </row>
    <row r="351" spans="2:31" ht="15.75" x14ac:dyDescent="0.25">
      <c r="B351" s="51"/>
      <c r="K351" s="59"/>
      <c r="AA351" s="176"/>
      <c r="AB351" s="58"/>
      <c r="AC351" s="59"/>
      <c r="AD351" s="59"/>
      <c r="AE351" s="78"/>
    </row>
    <row r="352" spans="2:31" ht="15.75" x14ac:dyDescent="0.25">
      <c r="B352" s="51"/>
      <c r="K352" s="59"/>
      <c r="AA352" s="176"/>
      <c r="AB352" s="58"/>
      <c r="AC352" s="59"/>
      <c r="AD352" s="59"/>
      <c r="AE352" s="78"/>
    </row>
    <row r="353" spans="2:31" ht="15.75" x14ac:dyDescent="0.25">
      <c r="B353" s="51"/>
      <c r="K353" s="59"/>
      <c r="AA353" s="176"/>
      <c r="AB353" s="58"/>
      <c r="AC353" s="59"/>
      <c r="AD353" s="59"/>
      <c r="AE353" s="78"/>
    </row>
    <row r="354" spans="2:31" ht="15.75" x14ac:dyDescent="0.25">
      <c r="B354" s="51"/>
      <c r="K354" s="59"/>
      <c r="AA354" s="176"/>
      <c r="AB354" s="58"/>
      <c r="AC354" s="59"/>
      <c r="AD354" s="59"/>
      <c r="AE354" s="78"/>
    </row>
    <row r="355" spans="2:31" ht="15.75" x14ac:dyDescent="0.25">
      <c r="B355" s="51"/>
      <c r="K355" s="59"/>
      <c r="AA355" s="178"/>
      <c r="AB355" s="58"/>
      <c r="AC355" s="59"/>
      <c r="AD355" s="59"/>
      <c r="AE355" s="78"/>
    </row>
    <row r="356" spans="2:31" ht="15.75" x14ac:dyDescent="0.25">
      <c r="B356" s="51"/>
      <c r="K356" s="59"/>
      <c r="AA356" s="176"/>
      <c r="AB356" s="58"/>
      <c r="AC356" s="59"/>
      <c r="AD356" s="59"/>
      <c r="AE356" s="78"/>
    </row>
    <row r="357" spans="2:31" ht="15.75" x14ac:dyDescent="0.25">
      <c r="B357" s="51"/>
      <c r="K357" s="59"/>
      <c r="AA357" s="176"/>
      <c r="AB357" s="58"/>
      <c r="AC357" s="59"/>
      <c r="AD357" s="59"/>
      <c r="AE357" s="78"/>
    </row>
  </sheetData>
  <autoFilter ref="A22:AL247"/>
  <mergeCells count="31">
    <mergeCell ref="A7:Y7"/>
    <mergeCell ref="B9:C9"/>
    <mergeCell ref="X9:Y9"/>
    <mergeCell ref="U10:Y10"/>
    <mergeCell ref="B11:C11"/>
    <mergeCell ref="V11:Y11"/>
    <mergeCell ref="B12:C12"/>
    <mergeCell ref="W12:Y12"/>
    <mergeCell ref="B13:C13"/>
    <mergeCell ref="T13:Y13"/>
    <mergeCell ref="B14:C14"/>
    <mergeCell ref="X14:Y14"/>
    <mergeCell ref="A16:A18"/>
    <mergeCell ref="B16:B18"/>
    <mergeCell ref="C16:K16"/>
    <mergeCell ref="L16:P17"/>
    <mergeCell ref="Q16:Y16"/>
    <mergeCell ref="AH16:AH18"/>
    <mergeCell ref="AI16:AI18"/>
    <mergeCell ref="C17:F17"/>
    <mergeCell ref="G17:K17"/>
    <mergeCell ref="Q17:T17"/>
    <mergeCell ref="U17:Y17"/>
    <mergeCell ref="AF17:AF18"/>
    <mergeCell ref="AG17:AG18"/>
    <mergeCell ref="AA16:AA18"/>
    <mergeCell ref="AB16:AB18"/>
    <mergeCell ref="AD16:AD18"/>
    <mergeCell ref="AE16:AE18"/>
    <mergeCell ref="AF16:AG16"/>
    <mergeCell ref="AC16:AC18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workbookViewId="0">
      <selection activeCell="G12" sqref="G12"/>
    </sheetView>
  </sheetViews>
  <sheetFormatPr defaultRowHeight="15" x14ac:dyDescent="0.25"/>
  <cols>
    <col min="2" max="2" width="33.85546875" customWidth="1"/>
    <col min="8" max="8" width="16.85546875" customWidth="1"/>
    <col min="9" max="9" width="21.5703125" customWidth="1"/>
  </cols>
  <sheetData>
    <row r="2" spans="2:9" ht="77.25" customHeight="1" x14ac:dyDescent="0.25">
      <c r="B2" s="5" t="s">
        <v>2</v>
      </c>
      <c r="C2" s="2">
        <v>1.06</v>
      </c>
      <c r="D2" s="1">
        <v>3.4354600000000004</v>
      </c>
      <c r="E2" s="1">
        <v>0.34354600000000007</v>
      </c>
      <c r="F2" s="1">
        <v>3.0919140000000005</v>
      </c>
      <c r="G2" s="3"/>
      <c r="H2" s="6"/>
      <c r="I2" s="4" t="s">
        <v>7</v>
      </c>
    </row>
    <row r="3" spans="2:9" ht="39" customHeight="1" x14ac:dyDescent="0.25">
      <c r="B3" s="5" t="s">
        <v>3</v>
      </c>
      <c r="C3" s="2"/>
      <c r="D3" s="1">
        <v>2.9969999999999999</v>
      </c>
      <c r="E3" s="1">
        <v>0.29970000000000002</v>
      </c>
      <c r="F3" s="1">
        <v>2.6972999999999998</v>
      </c>
      <c r="G3" s="3"/>
      <c r="H3" s="6"/>
      <c r="I3" s="4" t="s">
        <v>7</v>
      </c>
    </row>
    <row r="4" spans="2:9" ht="27.75" customHeight="1" x14ac:dyDescent="0.25">
      <c r="B4" s="5" t="s">
        <v>4</v>
      </c>
      <c r="C4" s="2"/>
      <c r="D4" s="1">
        <v>2.9969999999999999</v>
      </c>
      <c r="E4" s="1">
        <v>0.29970000000000002</v>
      </c>
      <c r="F4" s="1">
        <v>2.6972999999999998</v>
      </c>
      <c r="G4" s="3"/>
      <c r="H4" s="6"/>
      <c r="I4" s="4" t="s">
        <v>7</v>
      </c>
    </row>
    <row r="5" spans="2:9" ht="46.5" customHeight="1" x14ac:dyDescent="0.25">
      <c r="B5" s="5" t="s">
        <v>5</v>
      </c>
      <c r="C5" s="2">
        <v>6.3</v>
      </c>
      <c r="D5" s="1">
        <v>31.625999999999998</v>
      </c>
      <c r="E5" s="1">
        <v>3.1625999999999999</v>
      </c>
      <c r="F5" s="1">
        <v>28.4634</v>
      </c>
      <c r="G5" s="3"/>
      <c r="H5" s="6"/>
      <c r="I5" s="4" t="s">
        <v>7</v>
      </c>
    </row>
    <row r="6" spans="2:9" ht="60" customHeight="1" x14ac:dyDescent="0.25">
      <c r="B6" s="5" t="s">
        <v>6</v>
      </c>
      <c r="C6" s="2">
        <v>5.4</v>
      </c>
      <c r="D6" s="1">
        <v>27.108000000000001</v>
      </c>
      <c r="E6" s="1">
        <v>2.7108000000000003</v>
      </c>
      <c r="F6" s="1">
        <v>24.397200000000002</v>
      </c>
      <c r="G6" s="3"/>
      <c r="H6" s="6"/>
      <c r="I6" s="4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2020-11-18T11:49:32Z</dcterms:modified>
</cp:coreProperties>
</file>